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3036B85-776A-4E6D-A6B7-26A984651029}"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сведения'!$A$1:$C$123</definedName>
  </definedNames>
  <calcPr calcId="191029"/>
</workbook>
</file>

<file path=xl/calcChain.xml><?xml version="1.0" encoding="utf-8"?>
<calcChain xmlns="http://schemas.openxmlformats.org/spreadsheetml/2006/main">
  <c r="I30" i="15" l="1"/>
  <c r="I24" i="15"/>
  <c r="K30" i="15"/>
  <c r="K24"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J57" i="15" l="1"/>
  <c r="I67" i="23" l="1"/>
  <c r="J67" i="23"/>
  <c r="K67" i="23"/>
  <c r="L67" i="23"/>
  <c r="M67" i="23"/>
  <c r="N67" i="23"/>
  <c r="O67" i="23"/>
  <c r="P67" i="23"/>
  <c r="Q67" i="23"/>
  <c r="R67" i="23"/>
  <c r="S67" i="23"/>
  <c r="T67" i="23"/>
  <c r="U67" i="23"/>
  <c r="V67" i="23"/>
  <c r="W67" i="23"/>
  <c r="X67" i="23"/>
  <c r="Y67" i="23"/>
  <c r="Z67" i="23"/>
  <c r="AA67" i="23"/>
  <c r="AB67" i="23"/>
  <c r="AC67" i="23"/>
  <c r="AD67" i="23"/>
  <c r="AE67" i="23"/>
  <c r="AF67" i="23"/>
  <c r="AG67" i="23"/>
  <c r="AH67" i="23"/>
  <c r="AI67" i="23"/>
  <c r="AJ67" i="23"/>
  <c r="AK67" i="23"/>
  <c r="AL67" i="23"/>
  <c r="AM67" i="23"/>
  <c r="AN67" i="23"/>
  <c r="AO67" i="23"/>
  <c r="AP67" i="23"/>
  <c r="AQ67" i="23"/>
  <c r="AR67" i="23"/>
  <c r="AS67" i="23"/>
  <c r="AT67" i="23"/>
  <c r="H67" i="23"/>
  <c r="E81" i="23"/>
  <c r="F81" i="23"/>
  <c r="D81" i="23"/>
  <c r="C81" i="23"/>
  <c r="AD34" i="5" l="1"/>
  <c r="R34" i="5"/>
  <c r="X34" i="5" s="1"/>
  <c r="AB34" i="5" s="1"/>
  <c r="L34" i="5"/>
  <c r="J30" i="15" l="1"/>
  <c r="J24" i="15"/>
  <c r="B27" i="22"/>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E29" i="15"/>
  <c r="E28" i="15"/>
  <c r="E27" i="15"/>
  <c r="E26" i="15"/>
  <c r="E25" i="15"/>
  <c r="D30" i="15"/>
  <c r="D24" i="15"/>
  <c r="N30" i="15"/>
  <c r="N24" i="15"/>
  <c r="R30" i="15"/>
  <c r="R24" i="15"/>
  <c r="V30" i="15"/>
  <c r="V24" i="15"/>
  <c r="Z30" i="15"/>
  <c r="Z24" i="15"/>
  <c r="B25" i="23"/>
  <c r="I102" i="23" l="1"/>
  <c r="J102" i="23" s="1"/>
  <c r="K102" i="23" s="1"/>
  <c r="E103" i="23"/>
  <c r="X31" i="15" l="1"/>
  <c r="X30" i="15" s="1"/>
  <c r="T31" i="15"/>
  <c r="T30" i="15" s="1"/>
  <c r="P31" i="15"/>
  <c r="P30" i="15" s="1"/>
  <c r="L30" i="15"/>
  <c r="H30" i="15"/>
  <c r="C57" i="15"/>
  <c r="C30" i="15"/>
  <c r="C52" i="15" s="1"/>
  <c r="C24" i="15"/>
  <c r="B100" i="22" l="1"/>
  <c r="B98" i="22"/>
  <c r="B89" i="22"/>
  <c r="B88" i="22"/>
  <c r="AD31" i="5" l="1"/>
  <c r="AE31" i="5" s="1"/>
  <c r="AB31" i="5"/>
  <c r="AD28" i="5" l="1"/>
  <c r="AE28" i="5" s="1"/>
  <c r="X30" i="5"/>
  <c r="X29" i="5"/>
  <c r="X28" i="5"/>
  <c r="AB28" i="5" s="1"/>
  <c r="R28" i="5"/>
  <c r="P28" i="5"/>
  <c r="C48" i="23" l="1"/>
  <c r="D48" i="23"/>
  <c r="E48" i="23"/>
  <c r="F48" i="23"/>
  <c r="G48" i="23"/>
  <c r="H48" i="23"/>
  <c r="B48" i="23"/>
  <c r="B49" i="23"/>
  <c r="C73" i="23"/>
  <c r="B85" i="23"/>
  <c r="R27" i="5" l="1"/>
  <c r="D26" i="5"/>
  <c r="D27" i="5" s="1"/>
  <c r="D31" i="5" s="1"/>
  <c r="D34" i="5" s="1"/>
  <c r="B67" i="22"/>
  <c r="AD26" i="5" s="1"/>
  <c r="AE26" i="5" s="1"/>
  <c r="B71" i="22"/>
  <c r="AD27" i="5" s="1"/>
  <c r="AE27" i="5" s="1"/>
  <c r="AB26" i="5" l="1"/>
  <c r="B114" i="22" l="1"/>
  <c r="B81" i="23"/>
  <c r="G81" i="23" s="1"/>
  <c r="L26" i="5"/>
  <c r="L27" i="5" s="1"/>
  <c r="L28" i="5" s="1"/>
  <c r="L31" i="5" s="1"/>
  <c r="C100" i="22" l="1"/>
  <c r="G30" i="15"/>
  <c r="G24" i="15"/>
  <c r="A15" i="10"/>
  <c r="A12" i="10"/>
  <c r="A9" i="10"/>
  <c r="A5" i="10"/>
  <c r="B68" i="22" l="1"/>
  <c r="B94" i="22"/>
  <c r="B90" i="22"/>
  <c r="B72" i="22"/>
  <c r="AC52" i="15"/>
  <c r="AC34" i="15"/>
  <c r="AB34" i="15"/>
  <c r="AC33" i="15"/>
  <c r="AB33" i="15"/>
  <c r="AC32" i="15"/>
  <c r="AB32" i="15"/>
  <c r="AC31" i="15"/>
  <c r="AB31" i="15"/>
  <c r="AA30" i="15"/>
  <c r="Y30" i="15"/>
  <c r="W30" i="15"/>
  <c r="U30" i="15"/>
  <c r="S30" i="15"/>
  <c r="Q30" i="15"/>
  <c r="O30" i="15"/>
  <c r="AC30" i="15"/>
  <c r="C49" i="7" s="1"/>
  <c r="AC29" i="15"/>
  <c r="AB29" i="15"/>
  <c r="AC28" i="15"/>
  <c r="AB28" i="15"/>
  <c r="AC27" i="15"/>
  <c r="AB27" i="15"/>
  <c r="AC26" i="15"/>
  <c r="AB26" i="15"/>
  <c r="AA24" i="15"/>
  <c r="Y24" i="15"/>
  <c r="W24" i="15"/>
  <c r="U24" i="15"/>
  <c r="S24" i="15"/>
  <c r="Q24" i="15"/>
  <c r="O24" i="15"/>
  <c r="M24" i="15"/>
  <c r="AB30" i="15" l="1"/>
  <c r="AB52" i="15"/>
  <c r="C40" i="7" l="1"/>
  <c r="B34" i="22" l="1"/>
  <c r="B51" i="22"/>
  <c r="F76" i="23"/>
  <c r="AB59" i="23" l="1"/>
  <c r="AC59" i="23"/>
  <c r="AD59" i="23"/>
  <c r="AE59" i="23"/>
  <c r="AF59" i="23"/>
  <c r="AG59" i="23"/>
  <c r="AH59" i="23"/>
  <c r="AI59" i="23"/>
  <c r="AJ59" i="23"/>
  <c r="AK59" i="23"/>
  <c r="AL59" i="23"/>
  <c r="AM59" i="23"/>
  <c r="AN59" i="23"/>
  <c r="AO59" i="23"/>
  <c r="AP59" i="23"/>
  <c r="AQ59" i="23"/>
  <c r="AR59" i="23"/>
  <c r="AS59" i="23"/>
  <c r="AT59" i="23"/>
  <c r="AB60" i="23"/>
  <c r="AC60" i="23"/>
  <c r="AD60" i="23"/>
  <c r="AE60" i="23"/>
  <c r="AF60" i="23"/>
  <c r="AG60" i="23"/>
  <c r="AH60" i="23"/>
  <c r="AI60" i="23"/>
  <c r="AJ60" i="23"/>
  <c r="AK60" i="23"/>
  <c r="AL60" i="23"/>
  <c r="AM60" i="23"/>
  <c r="AN60" i="23"/>
  <c r="AO60" i="23"/>
  <c r="AP60" i="23"/>
  <c r="AQ60" i="23"/>
  <c r="AR60" i="23"/>
  <c r="AS60" i="23"/>
  <c r="AT60" i="23"/>
  <c r="AO80" i="23" l="1"/>
  <c r="AE80" i="23"/>
  <c r="AS80" i="23"/>
  <c r="AK80" i="23"/>
  <c r="AR66" i="23"/>
  <c r="AJ66" i="23"/>
  <c r="AB66" i="23"/>
  <c r="AQ80" i="23"/>
  <c r="AM80" i="23"/>
  <c r="AI80" i="23"/>
  <c r="AS66" i="23"/>
  <c r="AQ66" i="23"/>
  <c r="AO66" i="23"/>
  <c r="AM66" i="23"/>
  <c r="AK66" i="23"/>
  <c r="AI66" i="23"/>
  <c r="AG66" i="23"/>
  <c r="AE66" i="23"/>
  <c r="AC66" i="23"/>
  <c r="AT66" i="23"/>
  <c r="AR80" i="23"/>
  <c r="AP66" i="23"/>
  <c r="AN66" i="23"/>
  <c r="AL66" i="23"/>
  <c r="AJ80" i="23"/>
  <c r="AF80" i="23"/>
  <c r="AH66" i="23"/>
  <c r="AH80" i="23"/>
  <c r="AD66" i="23"/>
  <c r="AD80" i="23"/>
  <c r="AT80" i="23"/>
  <c r="AP80" i="23"/>
  <c r="AN80" i="23"/>
  <c r="AL80" i="23"/>
  <c r="AG80" i="23"/>
  <c r="AC80" i="23"/>
  <c r="AF66" i="23"/>
  <c r="AD45" i="5" l="1"/>
  <c r="B29" i="22" s="1"/>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AZ101" i="23" s="1"/>
  <c r="BA101" i="23" s="1"/>
  <c r="BB101" i="23" s="1"/>
  <c r="BC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91" i="23" s="1"/>
  <c r="AR91" i="23" s="1"/>
  <c r="AS91" i="23" s="1"/>
  <c r="AT91" i="23" s="1"/>
  <c r="B76" i="23"/>
  <c r="B74" i="23"/>
  <c r="C85" i="23"/>
  <c r="A62" i="23"/>
  <c r="B60" i="23"/>
  <c r="AA59" i="23"/>
  <c r="AB80" i="23" s="1"/>
  <c r="Z59" i="23"/>
  <c r="Y59" i="23"/>
  <c r="X59" i="23"/>
  <c r="W59" i="23"/>
  <c r="V59" i="23"/>
  <c r="U59" i="23"/>
  <c r="T59" i="23"/>
  <c r="S59" i="23"/>
  <c r="R59" i="23"/>
  <c r="Q59" i="23"/>
  <c r="P59" i="23"/>
  <c r="O59" i="23"/>
  <c r="N59" i="23"/>
  <c r="M59" i="23"/>
  <c r="L59" i="23"/>
  <c r="K59" i="23"/>
  <c r="J59" i="23"/>
  <c r="I59" i="23"/>
  <c r="H59" i="23"/>
  <c r="G59" i="23"/>
  <c r="F59" i="23"/>
  <c r="E59" i="23"/>
  <c r="D59" i="23"/>
  <c r="C59" i="23"/>
  <c r="B59" i="23"/>
  <c r="C58" i="23"/>
  <c r="C47" i="23" s="1"/>
  <c r="B52" i="23"/>
  <c r="B47" i="23"/>
  <c r="B45" i="23"/>
  <c r="B46" i="23" s="1"/>
  <c r="L102" i="23" l="1"/>
  <c r="D73" i="23"/>
  <c r="E73" i="23" s="1"/>
  <c r="E80" i="23"/>
  <c r="I80" i="23"/>
  <c r="M80" i="23"/>
  <c r="Q80" i="23"/>
  <c r="U80" i="23"/>
  <c r="Y80" i="23"/>
  <c r="D58" i="23"/>
  <c r="C52" i="23"/>
  <c r="C74" i="23"/>
  <c r="B80" i="23"/>
  <c r="B66" i="23"/>
  <c r="B68" i="23" s="1"/>
  <c r="C80" i="23"/>
  <c r="D80" i="23"/>
  <c r="F80" i="23"/>
  <c r="G80" i="23"/>
  <c r="H80" i="23"/>
  <c r="J80" i="23"/>
  <c r="K80" i="23"/>
  <c r="L80" i="23"/>
  <c r="N80" i="23"/>
  <c r="O80" i="23"/>
  <c r="P80" i="23"/>
  <c r="R80" i="23"/>
  <c r="S80" i="23"/>
  <c r="T80" i="23"/>
  <c r="V80" i="23"/>
  <c r="W80" i="23"/>
  <c r="X80" i="23"/>
  <c r="Z80" i="23"/>
  <c r="AA80" i="23"/>
  <c r="M102" i="23" l="1"/>
  <c r="I48" i="23"/>
  <c r="D85" i="23"/>
  <c r="F103" i="23"/>
  <c r="D74" i="23"/>
  <c r="D47" i="23"/>
  <c r="E58" i="23"/>
  <c r="D52" i="23"/>
  <c r="E85" i="23"/>
  <c r="F73" i="23"/>
  <c r="B75" i="23"/>
  <c r="G103" i="23" l="1"/>
  <c r="D49" i="23" s="1"/>
  <c r="C49" i="23"/>
  <c r="N102" i="23"/>
  <c r="J48" i="23"/>
  <c r="F85" i="23"/>
  <c r="G73" i="23"/>
  <c r="E74" i="23"/>
  <c r="F58" i="23"/>
  <c r="E52" i="23"/>
  <c r="E47" i="23"/>
  <c r="H103" i="23" l="1"/>
  <c r="E49" i="23" s="1"/>
  <c r="O102" i="23"/>
  <c r="K48" i="23"/>
  <c r="F74" i="23"/>
  <c r="F47" i="23"/>
  <c r="G58" i="23"/>
  <c r="F52" i="23"/>
  <c r="G85" i="23"/>
  <c r="H73" i="23"/>
  <c r="I103" i="23" l="1"/>
  <c r="F49" i="23" s="1"/>
  <c r="L48" i="23"/>
  <c r="P102" i="23"/>
  <c r="H58" i="23"/>
  <c r="G52" i="23"/>
  <c r="G74" i="23"/>
  <c r="G47" i="23"/>
  <c r="H85" i="23"/>
  <c r="I73" i="23"/>
  <c r="J103" i="23" l="1"/>
  <c r="G49" i="23" s="1"/>
  <c r="M48" i="23"/>
  <c r="Q102" i="23"/>
  <c r="I85" i="23"/>
  <c r="J73" i="23"/>
  <c r="H74" i="23"/>
  <c r="H47" i="23"/>
  <c r="I58" i="23"/>
  <c r="H52" i="23"/>
  <c r="K103" i="23" l="1"/>
  <c r="H49" i="23" s="1"/>
  <c r="N48" i="23"/>
  <c r="R102" i="23"/>
  <c r="J85" i="23"/>
  <c r="K73" i="23"/>
  <c r="I74" i="23"/>
  <c r="J58" i="23"/>
  <c r="I52" i="23"/>
  <c r="I47" i="23"/>
  <c r="L103" i="23" l="1"/>
  <c r="I49" i="23" s="1"/>
  <c r="O48" i="23"/>
  <c r="S102" i="23"/>
  <c r="M103" i="23"/>
  <c r="J49" i="23" s="1"/>
  <c r="J74" i="23"/>
  <c r="J47" i="23"/>
  <c r="K58" i="23"/>
  <c r="J52" i="23"/>
  <c r="K85" i="23"/>
  <c r="L73" i="23"/>
  <c r="P48" i="23" l="1"/>
  <c r="T102" i="23"/>
  <c r="L85" i="23"/>
  <c r="M73" i="23"/>
  <c r="N103" i="23"/>
  <c r="K49" i="23" s="1"/>
  <c r="L58" i="23"/>
  <c r="K52" i="23"/>
  <c r="K74" i="23"/>
  <c r="K47" i="23"/>
  <c r="Q48" i="23" l="1"/>
  <c r="U102" i="23"/>
  <c r="L74" i="23"/>
  <c r="L47" i="23"/>
  <c r="M58" i="23"/>
  <c r="L52" i="23"/>
  <c r="O103" i="23"/>
  <c r="L49" i="23" s="1"/>
  <c r="M85" i="23"/>
  <c r="N73" i="23"/>
  <c r="R48" i="23" l="1"/>
  <c r="V102" i="23"/>
  <c r="N85" i="23"/>
  <c r="O73" i="23"/>
  <c r="P103" i="23"/>
  <c r="M49" i="23" s="1"/>
  <c r="M74" i="23"/>
  <c r="N58" i="23"/>
  <c r="M52" i="23"/>
  <c r="M47" i="23"/>
  <c r="S48" i="23" l="1"/>
  <c r="W102" i="23"/>
  <c r="N74" i="23"/>
  <c r="N47" i="23"/>
  <c r="O58" i="23"/>
  <c r="N52" i="23"/>
  <c r="Q103" i="23"/>
  <c r="N49" i="23" s="1"/>
  <c r="O85" i="23"/>
  <c r="P73" i="23"/>
  <c r="T48" i="23" l="1"/>
  <c r="X102" i="23"/>
  <c r="R103" i="23"/>
  <c r="O49" i="23" s="1"/>
  <c r="P58" i="23"/>
  <c r="O52" i="23"/>
  <c r="O74" i="23"/>
  <c r="O47" i="23"/>
  <c r="P85" i="23"/>
  <c r="Q73" i="23"/>
  <c r="Y102" i="23" l="1"/>
  <c r="U48" i="23"/>
  <c r="S103" i="23"/>
  <c r="P49" i="23" s="1"/>
  <c r="Q85" i="23"/>
  <c r="R73" i="23"/>
  <c r="P74" i="23"/>
  <c r="P47" i="23"/>
  <c r="Q58" i="23"/>
  <c r="P52" i="23"/>
  <c r="Z102" i="23" l="1"/>
  <c r="V48" i="23"/>
  <c r="Q74" i="23"/>
  <c r="R58" i="23"/>
  <c r="Q52" i="23"/>
  <c r="Q47" i="23"/>
  <c r="T103" i="23"/>
  <c r="Q49" i="23" s="1"/>
  <c r="R85" i="23"/>
  <c r="S73" i="23"/>
  <c r="AA102" i="23" l="1"/>
  <c r="W48" i="23"/>
  <c r="R74" i="23"/>
  <c r="R47" i="23"/>
  <c r="S58" i="23"/>
  <c r="R52" i="23"/>
  <c r="S85" i="23"/>
  <c r="T73" i="23"/>
  <c r="U103" i="23"/>
  <c r="R49" i="23" s="1"/>
  <c r="AB102" i="23" l="1"/>
  <c r="X48" i="23"/>
  <c r="T85" i="23"/>
  <c r="U73" i="23"/>
  <c r="T58" i="23"/>
  <c r="S52" i="23"/>
  <c r="S74" i="23"/>
  <c r="S47" i="23"/>
  <c r="V103" i="23"/>
  <c r="S49" i="23" s="1"/>
  <c r="Y48" i="23" l="1"/>
  <c r="AC102" i="23"/>
  <c r="W103" i="23"/>
  <c r="T49" i="23" s="1"/>
  <c r="T74" i="23"/>
  <c r="T47" i="23"/>
  <c r="U58" i="23"/>
  <c r="T52" i="23"/>
  <c r="U85" i="23"/>
  <c r="V73" i="23"/>
  <c r="Z48" i="23" l="1"/>
  <c r="AD102" i="23"/>
  <c r="X103" i="23"/>
  <c r="V85" i="23"/>
  <c r="W73" i="23"/>
  <c r="U74" i="23"/>
  <c r="V58" i="23"/>
  <c r="U52" i="23"/>
  <c r="U47" i="23"/>
  <c r="Y103" i="23" l="1"/>
  <c r="V49" i="23" s="1"/>
  <c r="U49" i="23"/>
  <c r="AA48" i="23"/>
  <c r="AE102" i="23"/>
  <c r="V74" i="23"/>
  <c r="V47" i="23"/>
  <c r="W58" i="23"/>
  <c r="V52" i="23"/>
  <c r="W85" i="23"/>
  <c r="X73" i="23"/>
  <c r="Z103" i="23" l="1"/>
  <c r="W49" i="23" s="1"/>
  <c r="AB48" i="23"/>
  <c r="AF102" i="23"/>
  <c r="X85" i="23"/>
  <c r="Y73" i="23"/>
  <c r="X58" i="23"/>
  <c r="W52" i="23"/>
  <c r="W74" i="23"/>
  <c r="W47" i="23"/>
  <c r="AA103" i="23" l="1"/>
  <c r="X49" i="23" s="1"/>
  <c r="AC48" i="23"/>
  <c r="AG102" i="23"/>
  <c r="Y85" i="23"/>
  <c r="Z73" i="23"/>
  <c r="X74" i="23"/>
  <c r="X47" i="23"/>
  <c r="Y58" i="23"/>
  <c r="X52" i="23"/>
  <c r="AB103" i="23" l="1"/>
  <c r="Y49" i="23" s="1"/>
  <c r="AD48" i="23"/>
  <c r="AH102" i="23"/>
  <c r="Y74" i="23"/>
  <c r="Z58" i="23"/>
  <c r="Y52" i="23"/>
  <c r="Y47" i="23"/>
  <c r="Z85" i="23"/>
  <c r="AA73" i="23"/>
  <c r="AB73" i="23" s="1"/>
  <c r="AC103" i="23" l="1"/>
  <c r="Z49" i="23" s="1"/>
  <c r="AE48" i="23"/>
  <c r="AI102" i="23"/>
  <c r="AC73" i="23"/>
  <c r="AB85" i="23"/>
  <c r="AA85" i="23"/>
  <c r="Z74" i="23"/>
  <c r="Z47" i="23"/>
  <c r="AA58" i="23"/>
  <c r="AB58" i="23" s="1"/>
  <c r="Z52" i="23"/>
  <c r="AD103" i="23" l="1"/>
  <c r="AA49" i="23" s="1"/>
  <c r="AF48" i="23"/>
  <c r="AJ102" i="23"/>
  <c r="AB52" i="23"/>
  <c r="AC58" i="23"/>
  <c r="AB74" i="23"/>
  <c r="AB47" i="23"/>
  <c r="AD73" i="23"/>
  <c r="AC85" i="23"/>
  <c r="AA52" i="23"/>
  <c r="AA74" i="23"/>
  <c r="AA47" i="23"/>
  <c r="AE103" i="23" l="1"/>
  <c r="AB49" i="23" s="1"/>
  <c r="AG48" i="23"/>
  <c r="AK102" i="23"/>
  <c r="AC47" i="23"/>
  <c r="AD58" i="23"/>
  <c r="AC52" i="23"/>
  <c r="AC74" i="23"/>
  <c r="AE73" i="23"/>
  <c r="AD85" i="23"/>
  <c r="AF103" i="23" l="1"/>
  <c r="AC49" i="23" s="1"/>
  <c r="AH48" i="23"/>
  <c r="AL102" i="23"/>
  <c r="AD52" i="23"/>
  <c r="AD47" i="23"/>
  <c r="AD74" i="23"/>
  <c r="AE58" i="23"/>
  <c r="AF73" i="23"/>
  <c r="AE85" i="23"/>
  <c r="AG103" i="23" l="1"/>
  <c r="AD49" i="23" s="1"/>
  <c r="AI48" i="23"/>
  <c r="AM102" i="23"/>
  <c r="AE47" i="23"/>
  <c r="AF58" i="23"/>
  <c r="AE52" i="23"/>
  <c r="AE74" i="23"/>
  <c r="AG73" i="23"/>
  <c r="AF85" i="23"/>
  <c r="B22" i="22"/>
  <c r="B66" i="22"/>
  <c r="B49" i="22"/>
  <c r="B86" i="22" s="1"/>
  <c r="B32" i="22"/>
  <c r="A14" i="15"/>
  <c r="A11" i="15"/>
  <c r="A8" i="15"/>
  <c r="A4" i="15"/>
  <c r="AH103" i="23" l="1"/>
  <c r="AE49" i="23" s="1"/>
  <c r="AJ48" i="23"/>
  <c r="AN102" i="23"/>
  <c r="AF52" i="23"/>
  <c r="AG58" i="23"/>
  <c r="AF74" i="23"/>
  <c r="AF47" i="23"/>
  <c r="AH73" i="23"/>
  <c r="AG85" i="23"/>
  <c r="E24" i="15"/>
  <c r="B30" i="22"/>
  <c r="AI103" i="23" l="1"/>
  <c r="AF49" i="23" s="1"/>
  <c r="AK48" i="23"/>
  <c r="AO102" i="23"/>
  <c r="B87" i="22"/>
  <c r="AI73" i="23"/>
  <c r="AH85" i="23"/>
  <c r="AG47" i="23"/>
  <c r="AH58" i="23"/>
  <c r="AG52" i="23"/>
  <c r="AG74" i="23"/>
  <c r="B99" i="22"/>
  <c r="B46" i="22"/>
  <c r="B76" i="22"/>
  <c r="B54" i="23"/>
  <c r="B55" i="22"/>
  <c r="B59" i="22"/>
  <c r="B42" i="22"/>
  <c r="B80" i="22"/>
  <c r="B38" i="22"/>
  <c r="B63" i="22"/>
  <c r="B97" i="22"/>
  <c r="B83" i="22"/>
  <c r="AJ103" i="23" l="1"/>
  <c r="AG49" i="23" s="1"/>
  <c r="AL48" i="23"/>
  <c r="AP102" i="23"/>
  <c r="AH52" i="23"/>
  <c r="AH47" i="23"/>
  <c r="AH74" i="23"/>
  <c r="AI58" i="23"/>
  <c r="AJ73" i="23"/>
  <c r="AI85" i="23"/>
  <c r="C76" i="23"/>
  <c r="H60" i="23"/>
  <c r="H66" i="23" s="1"/>
  <c r="D60" i="23"/>
  <c r="D66" i="23" s="1"/>
  <c r="D68" i="23" s="1"/>
  <c r="F60" i="23"/>
  <c r="F66" i="23" s="1"/>
  <c r="F68" i="23" s="1"/>
  <c r="E60" i="23"/>
  <c r="E66" i="23" s="1"/>
  <c r="G60" i="23"/>
  <c r="G66" i="23" s="1"/>
  <c r="I60" i="23"/>
  <c r="I66" i="23" s="1"/>
  <c r="J60" i="23"/>
  <c r="J66" i="23" s="1"/>
  <c r="K60" i="23"/>
  <c r="K66" i="23" s="1"/>
  <c r="L60" i="23"/>
  <c r="L66" i="23" s="1"/>
  <c r="M60" i="23"/>
  <c r="M66" i="23" s="1"/>
  <c r="N60" i="23"/>
  <c r="N66" i="23" s="1"/>
  <c r="O60" i="23"/>
  <c r="O66" i="23" s="1"/>
  <c r="P60" i="23"/>
  <c r="P66" i="23" s="1"/>
  <c r="Q60" i="23"/>
  <c r="Q66" i="23" s="1"/>
  <c r="R60" i="23"/>
  <c r="R66" i="23" s="1"/>
  <c r="S60" i="23"/>
  <c r="S66" i="23" s="1"/>
  <c r="T60" i="23"/>
  <c r="T66" i="23" s="1"/>
  <c r="U60" i="23"/>
  <c r="U66" i="23" s="1"/>
  <c r="V60" i="23"/>
  <c r="V66" i="23" s="1"/>
  <c r="W60" i="23"/>
  <c r="W66" i="23" s="1"/>
  <c r="X60" i="23"/>
  <c r="X66" i="23" s="1"/>
  <c r="Y60" i="23"/>
  <c r="Y66" i="23" s="1"/>
  <c r="Z60" i="23"/>
  <c r="Z66" i="23" s="1"/>
  <c r="AA60" i="23"/>
  <c r="AA66" i="23" s="1"/>
  <c r="B55" i="23"/>
  <c r="B56" i="23" s="1"/>
  <c r="B69" i="23" s="1"/>
  <c r="A14" i="12"/>
  <c r="AK103" i="23" l="1"/>
  <c r="AH49" i="23" s="1"/>
  <c r="AM48" i="23"/>
  <c r="AQ102" i="23"/>
  <c r="AK73" i="23"/>
  <c r="AJ85" i="23"/>
  <c r="AI47" i="23"/>
  <c r="AJ58" i="23"/>
  <c r="AI74" i="23"/>
  <c r="AI52" i="23"/>
  <c r="B77" i="23"/>
  <c r="B70" i="23"/>
  <c r="B71" i="23" s="1"/>
  <c r="F75" i="23"/>
  <c r="C53" i="23"/>
  <c r="B82" i="23"/>
  <c r="C60" i="23"/>
  <c r="C66" i="23" s="1"/>
  <c r="C68" i="23" s="1"/>
  <c r="D75" i="23"/>
  <c r="D76" i="23"/>
  <c r="A15" i="5"/>
  <c r="A12" i="5"/>
  <c r="A12" i="22" s="1"/>
  <c r="A9" i="5"/>
  <c r="A9" i="22" s="1"/>
  <c r="A5" i="5"/>
  <c r="A5" i="22" s="1"/>
  <c r="A15" i="16"/>
  <c r="A12" i="16"/>
  <c r="A9" i="16"/>
  <c r="A4" i="17"/>
  <c r="A14" i="17"/>
  <c r="A11" i="17"/>
  <c r="A6" i="13"/>
  <c r="A5" i="14"/>
  <c r="A4" i="12"/>
  <c r="A5" i="16" s="1"/>
  <c r="A5" i="6"/>
  <c r="A15" i="6"/>
  <c r="A12" i="6"/>
  <c r="A9" i="6"/>
  <c r="E15" i="14"/>
  <c r="N9" i="14"/>
  <c r="E12" i="14"/>
  <c r="A16" i="13"/>
  <c r="A13" i="13"/>
  <c r="A10" i="13"/>
  <c r="A11" i="12"/>
  <c r="A8" i="12"/>
  <c r="AL103" i="23" l="1"/>
  <c r="AI49" i="23" s="1"/>
  <c r="AN48" i="23"/>
  <c r="AR102" i="23"/>
  <c r="AJ52" i="23"/>
  <c r="AK58" i="23"/>
  <c r="AJ74" i="23"/>
  <c r="AJ47" i="23"/>
  <c r="AL73" i="23"/>
  <c r="AK85" i="23"/>
  <c r="E68" i="23"/>
  <c r="E76" i="23"/>
  <c r="B72" i="23"/>
  <c r="B78" i="23"/>
  <c r="C75" i="23"/>
  <c r="C55" i="23"/>
  <c r="C82" i="23" s="1"/>
  <c r="A15" i="22"/>
  <c r="B21"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M103" i="23" l="1"/>
  <c r="AJ49" i="23" s="1"/>
  <c r="AO48" i="23"/>
  <c r="AS102" i="23"/>
  <c r="AM73" i="23"/>
  <c r="AL85" i="23"/>
  <c r="AK47" i="23"/>
  <c r="AL58" i="23"/>
  <c r="AK52" i="23"/>
  <c r="AK74" i="23"/>
  <c r="D53" i="23"/>
  <c r="D55" i="23" s="1"/>
  <c r="D82" i="23" s="1"/>
  <c r="C56" i="23"/>
  <c r="C69" i="23" s="1"/>
  <c r="C77" i="23" s="1"/>
  <c r="G76" i="23"/>
  <c r="G68" i="23"/>
  <c r="E75" i="23"/>
  <c r="AN103" i="23" l="1"/>
  <c r="AK49" i="23" s="1"/>
  <c r="AP48" i="23"/>
  <c r="AT102" i="23"/>
  <c r="AL52" i="23"/>
  <c r="AL47" i="23"/>
  <c r="AL74" i="23"/>
  <c r="AM58" i="23"/>
  <c r="AN73" i="23"/>
  <c r="AM85" i="23"/>
  <c r="E53" i="23"/>
  <c r="E55" i="23" s="1"/>
  <c r="D56" i="23"/>
  <c r="D69" i="23" s="1"/>
  <c r="D77" i="23" s="1"/>
  <c r="C70" i="23"/>
  <c r="C71" i="23" s="1"/>
  <c r="G75" i="23"/>
  <c r="H76" i="23"/>
  <c r="H68" i="23"/>
  <c r="AO103" i="23" l="1"/>
  <c r="AL49" i="23" s="1"/>
  <c r="AU102" i="23"/>
  <c r="AQ48" i="23"/>
  <c r="C72" i="23"/>
  <c r="AO73" i="23"/>
  <c r="AN85" i="23"/>
  <c r="C78" i="23"/>
  <c r="AM47" i="23"/>
  <c r="AN58" i="23"/>
  <c r="AM52" i="23"/>
  <c r="AM74" i="23"/>
  <c r="D70" i="23"/>
  <c r="D71" i="23" s="1"/>
  <c r="D72" i="23" s="1"/>
  <c r="F53" i="23"/>
  <c r="E82" i="23"/>
  <c r="H75" i="23"/>
  <c r="E56" i="23"/>
  <c r="E69" i="23" s="1"/>
  <c r="I76" i="23"/>
  <c r="I68" i="23"/>
  <c r="AP103" i="23" l="1"/>
  <c r="AM49" i="23" s="1"/>
  <c r="AR48" i="23"/>
  <c r="AV102" i="23"/>
  <c r="AN52" i="23"/>
  <c r="AO58" i="23"/>
  <c r="AN74" i="23"/>
  <c r="AN47" i="23"/>
  <c r="AP73" i="23"/>
  <c r="AO85" i="23"/>
  <c r="I75" i="23"/>
  <c r="J76" i="23"/>
  <c r="J68" i="23"/>
  <c r="F55" i="23"/>
  <c r="F56" i="23" s="1"/>
  <c r="F69" i="23" s="1"/>
  <c r="D78" i="23"/>
  <c r="E77" i="23"/>
  <c r="E70" i="23"/>
  <c r="E71" i="23" s="1"/>
  <c r="AQ103" i="23" l="1"/>
  <c r="AN49" i="23" s="1"/>
  <c r="AW102" i="23"/>
  <c r="AS48" i="23"/>
  <c r="AQ73" i="23"/>
  <c r="AP85" i="23"/>
  <c r="E72" i="23"/>
  <c r="AO47" i="23"/>
  <c r="AP58" i="23"/>
  <c r="AO52" i="23"/>
  <c r="AO74" i="23"/>
  <c r="E78" i="23"/>
  <c r="F77" i="23"/>
  <c r="F70" i="23"/>
  <c r="K76" i="23"/>
  <c r="K68" i="23"/>
  <c r="G53" i="23"/>
  <c r="F82" i="23"/>
  <c r="J75" i="23"/>
  <c r="AR103" i="23" l="1"/>
  <c r="AO49" i="23" s="1"/>
  <c r="AT48" i="23"/>
  <c r="AX102" i="23"/>
  <c r="AY102" i="23" s="1"/>
  <c r="AZ102" i="23" s="1"/>
  <c r="BA102" i="23" s="1"/>
  <c r="BB102" i="23" s="1"/>
  <c r="BC102" i="23" s="1"/>
  <c r="AP52" i="23"/>
  <c r="AP47" i="23"/>
  <c r="AP74" i="23"/>
  <c r="AQ58" i="23"/>
  <c r="AR73" i="23"/>
  <c r="AQ85" i="23"/>
  <c r="G55" i="23"/>
  <c r="G56" i="23" s="1"/>
  <c r="G69" i="23" s="1"/>
  <c r="L76" i="23"/>
  <c r="L68" i="23"/>
  <c r="K75" i="23"/>
  <c r="F71" i="23"/>
  <c r="AS103" i="23" l="1"/>
  <c r="AP49" i="23" s="1"/>
  <c r="AS73" i="23"/>
  <c r="AR85" i="23"/>
  <c r="AQ47" i="23"/>
  <c r="AR58" i="23"/>
  <c r="AQ74" i="23"/>
  <c r="AQ52" i="23"/>
  <c r="F78" i="23"/>
  <c r="L75" i="23"/>
  <c r="G77" i="23"/>
  <c r="G70" i="23"/>
  <c r="G71" i="23" s="1"/>
  <c r="G72" i="23" s="1"/>
  <c r="F72" i="23"/>
  <c r="M76" i="23"/>
  <c r="M68" i="23"/>
  <c r="H53" i="23"/>
  <c r="G82" i="23"/>
  <c r="AT103" i="23" l="1"/>
  <c r="AU103" i="23" s="1"/>
  <c r="AR52" i="23"/>
  <c r="AS58" i="23"/>
  <c r="AR74" i="23"/>
  <c r="AR47" i="23"/>
  <c r="AT73" i="23"/>
  <c r="AT85" i="23" s="1"/>
  <c r="AS85" i="23"/>
  <c r="H55" i="23"/>
  <c r="H56" i="23" s="1"/>
  <c r="H69" i="23" s="1"/>
  <c r="N76" i="23"/>
  <c r="N68" i="23"/>
  <c r="M75" i="23"/>
  <c r="G78" i="23"/>
  <c r="AQ49" i="23" l="1"/>
  <c r="AV103" i="23"/>
  <c r="AR49" i="23"/>
  <c r="AS47" i="23"/>
  <c r="AT58" i="23"/>
  <c r="AS52" i="23"/>
  <c r="AS74" i="23"/>
  <c r="O76" i="23"/>
  <c r="O68" i="23"/>
  <c r="H77" i="23"/>
  <c r="H70" i="23"/>
  <c r="H71" i="23" s="1"/>
  <c r="N75" i="23"/>
  <c r="I53" i="23"/>
  <c r="H82" i="23"/>
  <c r="AW103" i="23" l="1"/>
  <c r="AS49" i="23"/>
  <c r="AT52" i="23"/>
  <c r="AT47" i="23"/>
  <c r="AT74" i="23"/>
  <c r="H72" i="23"/>
  <c r="H78" i="23"/>
  <c r="O75" i="23"/>
  <c r="I55" i="23"/>
  <c r="I82" i="23" s="1"/>
  <c r="P76" i="23"/>
  <c r="P68" i="23"/>
  <c r="AX103" i="23" l="1"/>
  <c r="AY103" i="23" s="1"/>
  <c r="AZ103" i="23" s="1"/>
  <c r="BA103" i="23" s="1"/>
  <c r="BB103" i="23" s="1"/>
  <c r="BC103" i="23" s="1"/>
  <c r="AT49" i="23"/>
  <c r="J53" i="23"/>
  <c r="J55" i="23" s="1"/>
  <c r="I56" i="23"/>
  <c r="I69" i="23" s="1"/>
  <c r="I77" i="23" s="1"/>
  <c r="P75" i="23"/>
  <c r="Q76" i="23"/>
  <c r="Q68" i="23"/>
  <c r="I70" i="23" l="1"/>
  <c r="I71" i="23" s="1"/>
  <c r="I78" i="23" s="1"/>
  <c r="K53" i="23"/>
  <c r="J82" i="23"/>
  <c r="J56" i="23"/>
  <c r="J69" i="23" s="1"/>
  <c r="Q75" i="23"/>
  <c r="R76" i="23"/>
  <c r="R68" i="23"/>
  <c r="I72" i="23" l="1"/>
  <c r="J77" i="23"/>
  <c r="J70" i="23"/>
  <c r="K55" i="23"/>
  <c r="K82" i="23" s="1"/>
  <c r="R75" i="23"/>
  <c r="S76" i="23"/>
  <c r="S68" i="23"/>
  <c r="L53" i="23" l="1"/>
  <c r="L55" i="23" s="1"/>
  <c r="L82" i="23" s="1"/>
  <c r="K56" i="23"/>
  <c r="K69" i="23" s="1"/>
  <c r="K77" i="23" s="1"/>
  <c r="S75" i="23"/>
  <c r="T76" i="23"/>
  <c r="T68" i="23"/>
  <c r="J71" i="23"/>
  <c r="J78" i="23" s="1"/>
  <c r="K70" i="23" l="1"/>
  <c r="J72" i="23"/>
  <c r="M53" i="23"/>
  <c r="M55" i="23" s="1"/>
  <c r="M82" i="23" s="1"/>
  <c r="L56" i="23"/>
  <c r="L69" i="23" s="1"/>
  <c r="L77" i="23" s="1"/>
  <c r="K71" i="23"/>
  <c r="K78" i="23" s="1"/>
  <c r="T75" i="23"/>
  <c r="U76" i="23"/>
  <c r="U68" i="23"/>
  <c r="L70" i="23" l="1"/>
  <c r="L71" i="23" s="1"/>
  <c r="L78" i="23" s="1"/>
  <c r="M56" i="23"/>
  <c r="M69" i="23" s="1"/>
  <c r="M77" i="23" s="1"/>
  <c r="U75" i="23"/>
  <c r="V76" i="23"/>
  <c r="V68" i="23"/>
  <c r="N53" i="23"/>
  <c r="K72" i="23"/>
  <c r="M70" i="23" l="1"/>
  <c r="M71" i="23" s="1"/>
  <c r="M78" i="23" s="1"/>
  <c r="N55" i="23"/>
  <c r="N82" i="23" s="1"/>
  <c r="V75" i="23"/>
  <c r="W76" i="23"/>
  <c r="W68" i="23"/>
  <c r="L72" i="23"/>
  <c r="N56" i="23" l="1"/>
  <c r="N69" i="23" s="1"/>
  <c r="N77" i="23" s="1"/>
  <c r="O53" i="23"/>
  <c r="O55" i="23" s="1"/>
  <c r="O82" i="23" s="1"/>
  <c r="W75" i="23"/>
  <c r="X76" i="23"/>
  <c r="X68" i="23"/>
  <c r="M72" i="23"/>
  <c r="N70" i="23" l="1"/>
  <c r="N71" i="23" s="1"/>
  <c r="N78" i="23" s="1"/>
  <c r="O56" i="23"/>
  <c r="O69" i="23" s="1"/>
  <c r="O77" i="23" s="1"/>
  <c r="Y76" i="23"/>
  <c r="Y68" i="23"/>
  <c r="X75" i="23"/>
  <c r="P53" i="23"/>
  <c r="O70" i="23" l="1"/>
  <c r="O71" i="23" s="1"/>
  <c r="O78" i="23" s="1"/>
  <c r="Y75" i="23"/>
  <c r="P55" i="23"/>
  <c r="P56" i="23" s="1"/>
  <c r="P69" i="23" s="1"/>
  <c r="Z76" i="23"/>
  <c r="Z68" i="23"/>
  <c r="N72" i="23"/>
  <c r="AB76" i="23" l="1"/>
  <c r="AB68" i="23"/>
  <c r="O72" i="23"/>
  <c r="P77" i="23"/>
  <c r="P70" i="23"/>
  <c r="Z75" i="23"/>
  <c r="AA76" i="23"/>
  <c r="AA68" i="23"/>
  <c r="Q53" i="23"/>
  <c r="P82" i="23"/>
  <c r="AB75" i="23" l="1"/>
  <c r="AC76" i="23"/>
  <c r="AC68" i="23"/>
  <c r="Q55" i="23"/>
  <c r="Q56" i="23" s="1"/>
  <c r="Q69" i="23" s="1"/>
  <c r="P71" i="23"/>
  <c r="P78" i="23" s="1"/>
  <c r="AA75" i="23"/>
  <c r="AD76" i="23" l="1"/>
  <c r="AD68" i="23"/>
  <c r="AC75" i="23"/>
  <c r="Q77" i="23"/>
  <c r="Q70" i="23"/>
  <c r="P72" i="23"/>
  <c r="R53" i="23"/>
  <c r="Q82" i="23"/>
  <c r="AD75" i="23" l="1"/>
  <c r="AE68" i="23"/>
  <c r="AE76" i="23"/>
  <c r="R55" i="23"/>
  <c r="R56" i="23" s="1"/>
  <c r="R69" i="23" s="1"/>
  <c r="Q71" i="23"/>
  <c r="Q78" i="23" s="1"/>
  <c r="AF76" i="23" l="1"/>
  <c r="AF68" i="23"/>
  <c r="AE75" i="23"/>
  <c r="Q72" i="23"/>
  <c r="R77" i="23"/>
  <c r="R70" i="23"/>
  <c r="S53" i="23"/>
  <c r="R82" i="23"/>
  <c r="AF75" i="23" l="1"/>
  <c r="AG76" i="23"/>
  <c r="AG68" i="23"/>
  <c r="R71" i="23"/>
  <c r="R78" i="23" s="1"/>
  <c r="S55" i="23"/>
  <c r="S56" i="23" s="1"/>
  <c r="S69" i="23" s="1"/>
  <c r="AG75" i="23" l="1"/>
  <c r="AH76" i="23"/>
  <c r="AH68" i="23"/>
  <c r="R72" i="23"/>
  <c r="S77" i="23"/>
  <c r="S70" i="23"/>
  <c r="T53" i="23"/>
  <c r="S82" i="23"/>
  <c r="AH75" i="23" l="1"/>
  <c r="AI68" i="23"/>
  <c r="AI76" i="23"/>
  <c r="T55" i="23"/>
  <c r="T82" i="23" s="1"/>
  <c r="S71" i="23"/>
  <c r="S78" i="23" s="1"/>
  <c r="AI75" i="23" l="1"/>
  <c r="AJ76" i="23"/>
  <c r="AJ68" i="23"/>
  <c r="S72" i="23"/>
  <c r="U53" i="23"/>
  <c r="U55" i="23" s="1"/>
  <c r="T56" i="23"/>
  <c r="T69" i="23" s="1"/>
  <c r="AJ75" i="23" l="1"/>
  <c r="AK76" i="23"/>
  <c r="AK68" i="23"/>
  <c r="U82" i="23"/>
  <c r="V53" i="23"/>
  <c r="V55" i="23" s="1"/>
  <c r="V56" i="23" s="1"/>
  <c r="V69" i="23" s="1"/>
  <c r="U56" i="23"/>
  <c r="U69" i="23" s="1"/>
  <c r="U77" i="23" s="1"/>
  <c r="T77" i="23"/>
  <c r="T70" i="23"/>
  <c r="AL76" i="23" l="1"/>
  <c r="AL68" i="23"/>
  <c r="AK75" i="23"/>
  <c r="U70" i="23"/>
  <c r="U71" i="23" s="1"/>
  <c r="V77" i="23"/>
  <c r="V70" i="23"/>
  <c r="T71" i="23"/>
  <c r="T78" i="23" s="1"/>
  <c r="W53" i="23"/>
  <c r="V82" i="23"/>
  <c r="AL75" i="23" l="1"/>
  <c r="AM68" i="23"/>
  <c r="AM76" i="23"/>
  <c r="U78" i="23"/>
  <c r="T72" i="23"/>
  <c r="W55" i="23"/>
  <c r="U72" i="23"/>
  <c r="V71" i="23"/>
  <c r="AN76" i="23" l="1"/>
  <c r="AN68" i="23"/>
  <c r="AM75" i="23"/>
  <c r="V78" i="23"/>
  <c r="V72" i="23"/>
  <c r="X53" i="23"/>
  <c r="W82" i="23"/>
  <c r="W56" i="23"/>
  <c r="W69" i="23" s="1"/>
  <c r="AN75" i="23" l="1"/>
  <c r="AO76" i="23"/>
  <c r="AO68" i="23"/>
  <c r="W77" i="23"/>
  <c r="W70" i="23"/>
  <c r="X55" i="23"/>
  <c r="X56" i="23" s="1"/>
  <c r="X69" i="23" s="1"/>
  <c r="AO75" i="23" l="1"/>
  <c r="AP76" i="23"/>
  <c r="AP68" i="23"/>
  <c r="X77" i="23"/>
  <c r="X70" i="23"/>
  <c r="Y53" i="23"/>
  <c r="X82" i="23"/>
  <c r="W71" i="23"/>
  <c r="W78" i="23" s="1"/>
  <c r="AP75" i="23" l="1"/>
  <c r="AQ68" i="23"/>
  <c r="AQ76" i="23"/>
  <c r="Y55" i="23"/>
  <c r="Y82" i="23" s="1"/>
  <c r="X71" i="23"/>
  <c r="X78" i="23" s="1"/>
  <c r="W72" i="23"/>
  <c r="AQ75" i="23" l="1"/>
  <c r="AR76" i="23"/>
  <c r="AR68" i="23"/>
  <c r="X72" i="23"/>
  <c r="Z53" i="23"/>
  <c r="Z55" i="23" s="1"/>
  <c r="Z82" i="23" s="1"/>
  <c r="Y56" i="23"/>
  <c r="Y69" i="23" s="1"/>
  <c r="AR75" i="23" l="1"/>
  <c r="AS76" i="23"/>
  <c r="AS68" i="23"/>
  <c r="Z56" i="23"/>
  <c r="Z69" i="23" s="1"/>
  <c r="Z70" i="23" s="1"/>
  <c r="AA53" i="23"/>
  <c r="Y77" i="23"/>
  <c r="Y70" i="23"/>
  <c r="AA55" i="23" l="1"/>
  <c r="AA56" i="23" s="1"/>
  <c r="AA69" i="23" s="1"/>
  <c r="AA77" i="23" s="1"/>
  <c r="AT76" i="23"/>
  <c r="AT68" i="23"/>
  <c r="AS75" i="23"/>
  <c r="Z77" i="23"/>
  <c r="Z71" i="23"/>
  <c r="Z72" i="23" s="1"/>
  <c r="Y71" i="23"/>
  <c r="Y78" i="23" s="1"/>
  <c r="AA82" i="23" l="1"/>
  <c r="AA70" i="23"/>
  <c r="AA71" i="23" s="1"/>
  <c r="AT75" i="23"/>
  <c r="AB53" i="23"/>
  <c r="Y72" i="23"/>
  <c r="Z78" i="23"/>
  <c r="AB55" i="23" l="1"/>
  <c r="AA78" i="23"/>
  <c r="AA72" i="23"/>
  <c r="AB56" i="23" l="1"/>
  <c r="AB69" i="23" s="1"/>
  <c r="AB82" i="23"/>
  <c r="AC53" i="23"/>
  <c r="AC55" i="23" l="1"/>
  <c r="AD53" i="23" s="1"/>
  <c r="AB77" i="23"/>
  <c r="AB70" i="23"/>
  <c r="AB71" i="23" l="1"/>
  <c r="AB78" i="23" s="1"/>
  <c r="AC56" i="23"/>
  <c r="AC69" i="23" s="1"/>
  <c r="AC82" i="23"/>
  <c r="AD55" i="23"/>
  <c r="AD56" i="23" l="1"/>
  <c r="AD69" i="23" s="1"/>
  <c r="AD82" i="23"/>
  <c r="AE53" i="23"/>
  <c r="AC77" i="23"/>
  <c r="AC70" i="23"/>
  <c r="AB72" i="23"/>
  <c r="AC71" i="23" l="1"/>
  <c r="AC78" i="23" s="1"/>
  <c r="AE55" i="23"/>
  <c r="AD77" i="23"/>
  <c r="AD70" i="23"/>
  <c r="AE56" i="23" l="1"/>
  <c r="AE69" i="23" s="1"/>
  <c r="AE82" i="23"/>
  <c r="AD71" i="23"/>
  <c r="AD78" i="23" s="1"/>
  <c r="AF53" i="23"/>
  <c r="AC72" i="23"/>
  <c r="AD72" i="23" l="1"/>
  <c r="AF55" i="23"/>
  <c r="AE77" i="23"/>
  <c r="AE70" i="23"/>
  <c r="AE71" i="23" l="1"/>
  <c r="AE78" i="23" s="1"/>
  <c r="AF56" i="23"/>
  <c r="AF69" i="23" s="1"/>
  <c r="AF82" i="23"/>
  <c r="AG53" i="23"/>
  <c r="AE72" i="23" l="1"/>
  <c r="AF77" i="23"/>
  <c r="AF70" i="23"/>
  <c r="AG55" i="23"/>
  <c r="AG56" i="23" l="1"/>
  <c r="AG69" i="23" s="1"/>
  <c r="AG82" i="23"/>
  <c r="AF71" i="23"/>
  <c r="AF78" i="23" s="1"/>
  <c r="AH53" i="23"/>
  <c r="AF72" i="23" l="1"/>
  <c r="AH55" i="23"/>
  <c r="AG77" i="23"/>
  <c r="AG70" i="23"/>
  <c r="AG71" i="23" l="1"/>
  <c r="AG78" i="23" s="1"/>
  <c r="AH56" i="23"/>
  <c r="AH69" i="23" s="1"/>
  <c r="AH82" i="23"/>
  <c r="AI53" i="23"/>
  <c r="AG72" i="23" l="1"/>
  <c r="AI55" i="23"/>
  <c r="AJ53" i="23" s="1"/>
  <c r="AH77" i="23"/>
  <c r="AH70" i="23"/>
  <c r="AJ55" i="23" l="1"/>
  <c r="AH71" i="23"/>
  <c r="AH78" i="23" s="1"/>
  <c r="AI56" i="23"/>
  <c r="AI69" i="23" s="1"/>
  <c r="AI82" i="23"/>
  <c r="AJ56" i="23" l="1"/>
  <c r="AJ69" i="23" s="1"/>
  <c r="AJ82" i="23"/>
  <c r="AI77" i="23"/>
  <c r="AI70" i="23"/>
  <c r="AH72" i="23"/>
  <c r="AK53" i="23"/>
  <c r="AJ77" i="23" l="1"/>
  <c r="AJ70" i="23"/>
  <c r="AK55" i="23"/>
  <c r="AL53" i="23" s="1"/>
  <c r="AI71" i="23"/>
  <c r="AI78" i="23" s="1"/>
  <c r="AI72" i="23" l="1"/>
  <c r="AL55" i="23"/>
  <c r="AK56" i="23"/>
  <c r="AK69" i="23" s="1"/>
  <c r="AK82" i="23"/>
  <c r="AJ71" i="23"/>
  <c r="AJ78" i="23" s="1"/>
  <c r="AJ72" i="23" l="1"/>
  <c r="AK77" i="23"/>
  <c r="AK70" i="23"/>
  <c r="AL56" i="23"/>
  <c r="AL69" i="23" s="1"/>
  <c r="AL82" i="23"/>
  <c r="AM53" i="23"/>
  <c r="AM55" i="23" l="1"/>
  <c r="AN53" i="23" s="1"/>
  <c r="AL77" i="23"/>
  <c r="AL70" i="23"/>
  <c r="AK71" i="23"/>
  <c r="AK78" i="23" s="1"/>
  <c r="AK72" i="23" l="1"/>
  <c r="AN55" i="23"/>
  <c r="AL71" i="23"/>
  <c r="AL78" i="23" s="1"/>
  <c r="AM56" i="23"/>
  <c r="AM69" i="23" s="1"/>
  <c r="AM82" i="23"/>
  <c r="AM77" i="23" l="1"/>
  <c r="AM70" i="23"/>
  <c r="AN56" i="23"/>
  <c r="AN69" i="23" s="1"/>
  <c r="AN82" i="23"/>
  <c r="AL72" i="23"/>
  <c r="AO53" i="23"/>
  <c r="AO55" i="23" l="1"/>
  <c r="AP53" i="23" s="1"/>
  <c r="AN77" i="23"/>
  <c r="AN70" i="23"/>
  <c r="AM71" i="23"/>
  <c r="AM78" i="23" s="1"/>
  <c r="AP55" i="23" l="1"/>
  <c r="AQ53" i="23" s="1"/>
  <c r="AM72" i="23"/>
  <c r="AN71" i="23"/>
  <c r="AN78" i="23" s="1"/>
  <c r="AO56" i="23"/>
  <c r="AO69" i="23" s="1"/>
  <c r="AO82" i="23"/>
  <c r="AO77" i="23" l="1"/>
  <c r="AO70" i="23"/>
  <c r="AN72" i="23"/>
  <c r="AP56" i="23"/>
  <c r="AP69" i="23" s="1"/>
  <c r="AP82" i="23"/>
  <c r="AQ55" i="23"/>
  <c r="AQ56" i="23" l="1"/>
  <c r="AQ69" i="23" s="1"/>
  <c r="AQ82" i="23"/>
  <c r="AP77" i="23"/>
  <c r="AP70" i="23"/>
  <c r="AO71" i="23"/>
  <c r="AO78" i="23" s="1"/>
  <c r="AR53" i="23"/>
  <c r="AR55" i="23" l="1"/>
  <c r="AS53" i="23" s="1"/>
  <c r="AO72" i="23"/>
  <c r="AP71" i="23"/>
  <c r="AP78" i="23" s="1"/>
  <c r="AQ77" i="23"/>
  <c r="AQ70" i="23"/>
  <c r="AS55" i="23" l="1"/>
  <c r="AQ71" i="23"/>
  <c r="AQ78" i="23" s="1"/>
  <c r="AP72" i="23"/>
  <c r="AR56" i="23"/>
  <c r="AR69" i="23" s="1"/>
  <c r="AR82" i="23"/>
  <c r="AQ72" i="23" l="1"/>
  <c r="AR77" i="23"/>
  <c r="AR70" i="23"/>
  <c r="AS56" i="23"/>
  <c r="AS69" i="23" s="1"/>
  <c r="AS82" i="23"/>
  <c r="AT53" i="23"/>
  <c r="AT55" i="23" s="1"/>
  <c r="AT56" i="23" l="1"/>
  <c r="AT69" i="23" s="1"/>
  <c r="AT82" i="23"/>
  <c r="AR71" i="23"/>
  <c r="AR78" i="23" s="1"/>
  <c r="AS77" i="23"/>
  <c r="AS70" i="23"/>
  <c r="AR72" i="23" l="1"/>
  <c r="AS71" i="23"/>
  <c r="AS78" i="23" s="1"/>
  <c r="AT77" i="23"/>
  <c r="AT70" i="23"/>
  <c r="AT71" i="23" l="1"/>
  <c r="AT78" i="23" s="1"/>
  <c r="AS72" i="23"/>
  <c r="AT72" i="23" l="1"/>
  <c r="P24" i="15" l="1"/>
  <c r="AC25" i="15"/>
  <c r="L24" i="15"/>
  <c r="X24" i="15"/>
  <c r="AB25" i="15"/>
  <c r="T24" i="15"/>
  <c r="AC24" i="15"/>
  <c r="C48" i="7" s="1"/>
  <c r="C98" i="22"/>
  <c r="H24" i="15"/>
  <c r="AC38" i="15"/>
  <c r="AC43" i="15"/>
  <c r="AC48" i="15"/>
  <c r="AC44" i="15"/>
  <c r="AC37" i="15"/>
  <c r="AB41" i="15"/>
  <c r="AB38" i="15"/>
  <c r="AB40" i="15"/>
  <c r="AC46" i="15"/>
  <c r="AB49" i="15"/>
  <c r="AC41" i="15"/>
  <c r="AB44" i="15"/>
  <c r="AC42" i="15"/>
  <c r="AC39" i="15"/>
  <c r="AC40" i="15"/>
  <c r="AC49" i="15"/>
  <c r="AB37" i="15"/>
  <c r="AB36" i="15"/>
  <c r="AB45" i="15"/>
  <c r="AB48" i="15"/>
  <c r="AC47" i="15"/>
  <c r="AB39" i="15"/>
  <c r="AC35" i="15"/>
  <c r="AC45" i="15"/>
  <c r="AB43" i="15"/>
  <c r="AB47" i="15"/>
  <c r="AB46" i="15"/>
  <c r="AB35" i="15"/>
  <c r="AC36" i="15"/>
  <c r="AB42" i="15"/>
  <c r="AB51" i="15"/>
  <c r="AC51" i="15"/>
  <c r="H56" i="15"/>
  <c r="L56" i="15"/>
  <c r="L53" i="15"/>
  <c r="H53" i="15"/>
  <c r="H55" i="15"/>
  <c r="L55" i="15"/>
  <c r="H54" i="15"/>
  <c r="L54" i="15"/>
  <c r="P54" i="15"/>
  <c r="T54" i="15" s="1"/>
  <c r="X54" i="15" s="1"/>
  <c r="AB24" i="15" l="1"/>
  <c r="AB54" i="15"/>
  <c r="P56" i="15"/>
  <c r="T56" i="15" s="1"/>
  <c r="X56" i="15" s="1"/>
  <c r="AC56" i="15"/>
  <c r="AB53" i="15"/>
  <c r="AC53" i="15"/>
  <c r="P55" i="15"/>
  <c r="T55" i="15" s="1"/>
  <c r="X55" i="15" s="1"/>
  <c r="P53" i="15"/>
  <c r="T53" i="15" s="1"/>
  <c r="X53" i="15" s="1"/>
  <c r="AC54" i="15"/>
  <c r="AC55" i="15" l="1"/>
  <c r="AB56" i="15"/>
  <c r="AB55" i="15"/>
  <c r="H60" i="15"/>
  <c r="L60" i="15"/>
  <c r="H58" i="15"/>
  <c r="L58" i="15"/>
  <c r="P58" i="15"/>
  <c r="T58" i="15"/>
  <c r="X58" i="15" s="1"/>
  <c r="H61" i="15"/>
  <c r="L61" i="15"/>
  <c r="P61" i="15"/>
  <c r="T61" i="15" s="1"/>
  <c r="X61" i="15" s="1"/>
  <c r="L62" i="15"/>
  <c r="L59" i="15"/>
  <c r="H64" i="15"/>
  <c r="L64" i="15"/>
  <c r="P64" i="15"/>
  <c r="T64" i="15" s="1"/>
  <c r="X64" i="15" s="1"/>
  <c r="H63" i="15"/>
  <c r="L63" i="15"/>
  <c r="AC63" i="15"/>
  <c r="P63" i="15"/>
  <c r="T63" i="15"/>
  <c r="X63" i="15" s="1"/>
  <c r="H62" i="15"/>
  <c r="H59" i="15"/>
  <c r="AB61" i="15" l="1"/>
  <c r="AB58" i="15"/>
  <c r="AC64" i="15"/>
  <c r="AB63" i="15"/>
  <c r="AC61" i="15"/>
  <c r="AB64" i="15"/>
  <c r="AC58" i="15"/>
  <c r="P60" i="15"/>
  <c r="T60" i="15" s="1"/>
  <c r="X60" i="15" s="1"/>
  <c r="P59" i="15"/>
  <c r="T59" i="15" s="1"/>
  <c r="X59" i="15" s="1"/>
  <c r="P62" i="15"/>
  <c r="T62" i="15" s="1"/>
  <c r="X62" i="15" s="1"/>
  <c r="AC59" i="15" l="1"/>
  <c r="AC62" i="15"/>
  <c r="AB62" i="15"/>
  <c r="AB60" i="15"/>
  <c r="AC60" i="15"/>
  <c r="AB59" i="15"/>
  <c r="AC50" i="15"/>
  <c r="AB50" i="15"/>
  <c r="AC57" i="15"/>
  <c r="AB57" i="15"/>
  <c r="C83" i="23" l="1"/>
  <c r="C86" i="23" s="1"/>
  <c r="B83" i="23"/>
  <c r="B88" i="23" l="1"/>
  <c r="C88" i="23"/>
  <c r="C84" i="23"/>
  <c r="B84" i="23"/>
  <c r="B89" i="23" s="1"/>
  <c r="B86" i="23"/>
  <c r="E83" i="23"/>
  <c r="E86" i="23" s="1"/>
  <c r="C89" i="23" l="1"/>
  <c r="G83" i="23"/>
  <c r="G86" i="23" s="1"/>
  <c r="D83" i="23"/>
  <c r="B87" i="23"/>
  <c r="B90" i="23" s="1"/>
  <c r="C87" i="23"/>
  <c r="C90" i="23" s="1"/>
  <c r="F83" i="23" l="1"/>
  <c r="F86" i="23" s="1"/>
  <c r="D86" i="23"/>
  <c r="D88" i="23"/>
  <c r="E84" i="23"/>
  <c r="D84" i="23"/>
  <c r="D89" i="23" s="1"/>
  <c r="E88" i="23"/>
  <c r="I83" i="23"/>
  <c r="I86" i="23" s="1"/>
  <c r="G88" i="23" l="1"/>
  <c r="G84" i="23"/>
  <c r="F88" i="23"/>
  <c r="F84" i="23"/>
  <c r="F89" i="23" s="1"/>
  <c r="H83" i="23"/>
  <c r="E89" i="23"/>
  <c r="F87" i="23"/>
  <c r="G87" i="23"/>
  <c r="D87" i="23"/>
  <c r="D90" i="23" s="1"/>
  <c r="E87" i="23"/>
  <c r="G89" i="23" l="1"/>
  <c r="F90" i="23"/>
  <c r="G90" i="23"/>
  <c r="J83" i="23"/>
  <c r="J86" i="23" s="1"/>
  <c r="H86" i="23"/>
  <c r="H84" i="23"/>
  <c r="H89" i="23" s="1"/>
  <c r="I84" i="23"/>
  <c r="I88" i="23"/>
  <c r="H88" i="23"/>
  <c r="E90" i="23"/>
  <c r="I89" i="23" l="1"/>
  <c r="J88" i="23"/>
  <c r="J84" i="23"/>
  <c r="J89" i="23" s="1"/>
  <c r="J87" i="23"/>
  <c r="I87" i="23"/>
  <c r="H87" i="23"/>
  <c r="H90" i="23" s="1"/>
  <c r="K83" i="23"/>
  <c r="L83" i="23" l="1"/>
  <c r="L86" i="23" s="1"/>
  <c r="I90" i="23"/>
  <c r="K86" i="23"/>
  <c r="K84" i="23"/>
  <c r="K89" i="23" s="1"/>
  <c r="L84" i="23"/>
  <c r="L88" i="23"/>
  <c r="K88" i="23"/>
  <c r="J90" i="23"/>
  <c r="L89" i="23" l="1"/>
  <c r="G28" i="23" s="1"/>
  <c r="M83" i="23"/>
  <c r="K87" i="23"/>
  <c r="K90" i="23" s="1"/>
  <c r="L87" i="23"/>
  <c r="L90" i="23" l="1"/>
  <c r="G29" i="23" s="1"/>
  <c r="N83" i="23"/>
  <c r="N86" i="23" s="1"/>
  <c r="M86" i="23"/>
  <c r="M84" i="23"/>
  <c r="M89" i="23" s="1"/>
  <c r="N84" i="23"/>
  <c r="N88" i="23"/>
  <c r="M88" i="23"/>
  <c r="N89" i="23" l="1"/>
  <c r="N87" i="23"/>
  <c r="M87" i="23"/>
  <c r="M90" i="23" s="1"/>
  <c r="O83" i="23"/>
  <c r="N90" i="23" l="1"/>
  <c r="P83" i="23"/>
  <c r="O86" i="23"/>
  <c r="O87" i="23" s="1"/>
  <c r="O90" i="23" s="1"/>
  <c r="O84" i="23"/>
  <c r="O89" i="23" s="1"/>
  <c r="O88" i="23"/>
  <c r="Q83" i="23" l="1"/>
  <c r="P86" i="23"/>
  <c r="P87" i="23" s="1"/>
  <c r="P88" i="23"/>
  <c r="P84" i="23"/>
  <c r="P89" i="23" s="1"/>
  <c r="P90" i="23" l="1"/>
  <c r="G30" i="23"/>
  <c r="R83" i="23"/>
  <c r="Q86" i="23"/>
  <c r="Q87" i="23" s="1"/>
  <c r="Q90" i="23" s="1"/>
  <c r="Q84" i="23"/>
  <c r="Q89" i="23" s="1"/>
  <c r="Q88" i="23"/>
  <c r="S83" i="23" l="1"/>
  <c r="R86" i="23"/>
  <c r="R87" i="23" s="1"/>
  <c r="R90" i="23" s="1"/>
  <c r="R88" i="23"/>
  <c r="R84" i="23"/>
  <c r="R89" i="23" s="1"/>
  <c r="T83" i="23" l="1"/>
  <c r="S86" i="23"/>
  <c r="S87" i="23" s="1"/>
  <c r="S90" i="23" s="1"/>
  <c r="S88" i="23"/>
  <c r="S84" i="23"/>
  <c r="S89" i="23" s="1"/>
  <c r="U83" i="23" l="1"/>
  <c r="T86" i="23"/>
  <c r="T87" i="23" s="1"/>
  <c r="T90" i="23" s="1"/>
  <c r="T84" i="23"/>
  <c r="T89" i="23" s="1"/>
  <c r="T88" i="23"/>
  <c r="V83" i="23" l="1"/>
  <c r="U86" i="23"/>
  <c r="U87" i="23" s="1"/>
  <c r="U90" i="23" s="1"/>
  <c r="U84" i="23"/>
  <c r="U89" i="23" s="1"/>
  <c r="U88" i="23"/>
  <c r="W83" i="23" l="1"/>
  <c r="V86" i="23"/>
  <c r="V87" i="23" s="1"/>
  <c r="V90" i="23" s="1"/>
  <c r="V88" i="23"/>
  <c r="V84" i="23"/>
  <c r="V89" i="23" s="1"/>
  <c r="X83" i="23" l="1"/>
  <c r="W86" i="23"/>
  <c r="W87" i="23" s="1"/>
  <c r="W90" i="23" s="1"/>
  <c r="W84" i="23"/>
  <c r="W89" i="23" s="1"/>
  <c r="W88" i="23"/>
  <c r="Y83" i="23" l="1"/>
  <c r="X86" i="23"/>
  <c r="X87" i="23" s="1"/>
  <c r="X90" i="23" s="1"/>
  <c r="X88" i="23"/>
  <c r="X84" i="23"/>
  <c r="X89" i="23" s="1"/>
  <c r="Z83" i="23" l="1"/>
  <c r="Y86" i="23"/>
  <c r="Y87" i="23" s="1"/>
  <c r="Y90" i="23" s="1"/>
  <c r="Y88" i="23"/>
  <c r="Y84" i="23"/>
  <c r="Y89" i="23" s="1"/>
  <c r="AA83" i="23" l="1"/>
  <c r="Z86" i="23"/>
  <c r="Z87" i="23" s="1"/>
  <c r="Z90" i="23" s="1"/>
  <c r="Z84" i="23"/>
  <c r="Z89" i="23" s="1"/>
  <c r="Z88" i="23"/>
  <c r="AB83" i="23" l="1"/>
  <c r="AA86" i="23"/>
  <c r="AA87" i="23" s="1"/>
  <c r="AA90" i="23" s="1"/>
  <c r="AA88" i="23"/>
  <c r="AA84" i="23"/>
  <c r="AA89" i="23" s="1"/>
  <c r="AC83" i="23" l="1"/>
  <c r="AB86" i="23"/>
  <c r="AB87" i="23" s="1"/>
  <c r="AB90" i="23" s="1"/>
  <c r="AB84" i="23"/>
  <c r="AB89" i="23" s="1"/>
  <c r="AB88" i="23"/>
  <c r="AD83" i="23" l="1"/>
  <c r="AC86" i="23"/>
  <c r="AC87" i="23" s="1"/>
  <c r="AC90" i="23" s="1"/>
  <c r="AC88" i="23"/>
  <c r="AC84" i="23"/>
  <c r="AC89" i="23" s="1"/>
  <c r="AE83" i="23" l="1"/>
  <c r="AD86" i="23"/>
  <c r="AD87" i="23" s="1"/>
  <c r="AD90" i="23" s="1"/>
  <c r="AD88" i="23"/>
  <c r="AD84" i="23"/>
  <c r="AD89" i="23" s="1"/>
  <c r="AF83" i="23" l="1"/>
  <c r="AE86" i="23"/>
  <c r="AE87" i="23" s="1"/>
  <c r="AE90" i="23" s="1"/>
  <c r="AE84" i="23"/>
  <c r="AE89" i="23" s="1"/>
  <c r="AE88" i="23"/>
  <c r="AG83" i="23" l="1"/>
  <c r="AF86" i="23"/>
  <c r="AF87" i="23" s="1"/>
  <c r="AF90" i="23" s="1"/>
  <c r="AF88" i="23"/>
  <c r="AF84" i="23"/>
  <c r="AF89" i="23" s="1"/>
  <c r="AH83" i="23" l="1"/>
  <c r="AG86" i="23"/>
  <c r="AG87" i="23" s="1"/>
  <c r="AG90" i="23" s="1"/>
  <c r="AG88" i="23"/>
  <c r="AG84" i="23"/>
  <c r="AG89" i="23" s="1"/>
  <c r="AI83" i="23" l="1"/>
  <c r="AH86" i="23"/>
  <c r="AH87" i="23" s="1"/>
  <c r="AH90" i="23" s="1"/>
  <c r="AH84" i="23"/>
  <c r="AH89" i="23" s="1"/>
  <c r="AH88" i="23"/>
  <c r="AJ83" i="23" l="1"/>
  <c r="AI86" i="23"/>
  <c r="AI87" i="23" s="1"/>
  <c r="AI90" i="23" s="1"/>
  <c r="AI88" i="23"/>
  <c r="AI84" i="23"/>
  <c r="AI89" i="23" s="1"/>
  <c r="AK83" i="23" l="1"/>
  <c r="AJ86" i="23"/>
  <c r="AJ87" i="23" s="1"/>
  <c r="AJ90" i="23" s="1"/>
  <c r="AJ88" i="23"/>
  <c r="AJ84" i="23"/>
  <c r="AJ89" i="23" s="1"/>
  <c r="AL83" i="23" l="1"/>
  <c r="AK86" i="23"/>
  <c r="AK87" i="23" s="1"/>
  <c r="AK90" i="23" s="1"/>
  <c r="AK84" i="23"/>
  <c r="AK89" i="23" s="1"/>
  <c r="AK88" i="23"/>
  <c r="AM83" i="23" l="1"/>
  <c r="AL86" i="23"/>
  <c r="AL87" i="23" s="1"/>
  <c r="AL90" i="23" s="1"/>
  <c r="AL84" i="23"/>
  <c r="AL89" i="23" s="1"/>
  <c r="AL88" i="23"/>
  <c r="AN83" i="23" l="1"/>
  <c r="AM86" i="23"/>
  <c r="AM87" i="23" s="1"/>
  <c r="AM90" i="23" s="1"/>
  <c r="AM84" i="23"/>
  <c r="AM89" i="23" s="1"/>
  <c r="AM88" i="23"/>
  <c r="AO83" i="23" l="1"/>
  <c r="AN86" i="23"/>
  <c r="AN87" i="23" s="1"/>
  <c r="AN90" i="23" s="1"/>
  <c r="AN84" i="23"/>
  <c r="AN89" i="23" s="1"/>
  <c r="AN88" i="23"/>
  <c r="AP83" i="23" l="1"/>
  <c r="AO86" i="23"/>
  <c r="AO87" i="23" s="1"/>
  <c r="AO90" i="23" s="1"/>
  <c r="AO84" i="23"/>
  <c r="AO89" i="23" s="1"/>
  <c r="AO88" i="23"/>
  <c r="AQ83" i="23" l="1"/>
  <c r="AP86" i="23"/>
  <c r="AP87" i="23" s="1"/>
  <c r="AP90" i="23" s="1"/>
  <c r="AP88" i="23"/>
  <c r="AP84" i="23"/>
  <c r="AP89" i="23" s="1"/>
  <c r="AR83" i="23" l="1"/>
  <c r="AQ86" i="23"/>
  <c r="AQ87" i="23" s="1"/>
  <c r="AQ90" i="23" s="1"/>
  <c r="AQ84" i="23"/>
  <c r="AQ89" i="23" s="1"/>
  <c r="AQ88" i="23"/>
  <c r="AS83" i="23" l="1"/>
  <c r="AT83" i="23"/>
  <c r="AR86" i="23"/>
  <c r="AR87" i="23" s="1"/>
  <c r="AR90" i="23" s="1"/>
  <c r="AR88" i="23"/>
  <c r="AR84" i="23"/>
  <c r="AR89" i="23" s="1"/>
  <c r="AT86" i="23" l="1"/>
  <c r="AT88" i="23"/>
  <c r="AT84" i="23"/>
  <c r="AS86" i="23"/>
  <c r="AS87" i="23" s="1"/>
  <c r="AS90" i="23" s="1"/>
  <c r="AS84" i="23"/>
  <c r="AS89" i="23" s="1"/>
  <c r="AS88" i="23"/>
  <c r="AT89" i="23" l="1"/>
  <c r="AT87" i="23"/>
  <c r="AT90" i="23" s="1"/>
</calcChain>
</file>

<file path=xl/sharedStrings.xml><?xml version="1.0" encoding="utf-8"?>
<sst xmlns="http://schemas.openxmlformats.org/spreadsheetml/2006/main" count="1132" uniqueCount="632">
  <si>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</si>
  <si>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</si>
  <si>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</si>
  <si>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</si>
  <si>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</si>
  <si>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</si>
  <si>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</si>
  <si>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</si>
  <si>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</si>
  <si>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</si>
  <si>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</si>
  <si>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</si>
  <si>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</si>
  <si>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</si>
  <si>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</si>
  <si>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</si>
  <si>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</si>
  <si>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</si>
  <si>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</si>
  <si>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</si>
  <si>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</si>
  <si>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</si>
  <si>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</si>
  <si>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</si>
  <si>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</si>
  <si>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</si>
  <si>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</si>
  <si>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</si>
  <si>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</si>
  <si>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</si>
  <si>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</si>
  <si>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</si>
  <si>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</si>
  <si>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</si>
  <si>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</si>
  <si>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</si>
  <si>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</si>
  <si>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</si>
  <si>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</si>
  <si>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</si>
  <si>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</si>
  <si>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</si>
  <si>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</si>
  <si>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</si>
  <si>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</si>
  <si>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</si>
  <si>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</si>
  <si>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</si>
  <si>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</si>
  <si>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</si>
  <si>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</si>
  <si>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</si>
  <si>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</si>
  <si>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</si>
  <si>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</si>
  <si>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</si>
  <si>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</si>
  <si>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</si>
  <si>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</si>
  <si>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</si>
  <si>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</si>
  <si>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</si>
  <si>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</si>
  <si>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</si>
  <si>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</si>
  <si>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</si>
  <si>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</si>
  <si>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</si>
  <si>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</si>
  <si>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</si>
  <si>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</si>
  <si>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</si>
  <si>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</si>
  <si>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</si>
  <si>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</si>
  <si>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</si>
  <si>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</si>
  <si>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</si>
  <si>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</si>
  <si>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</si>
  <si>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</si>
  <si>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</si>
  <si>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</si>
  <si>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</si>
  <si>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</si>
  <si>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</si>
  <si>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</si>
  <si>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</si>
  <si>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</si>
  <si>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</si>
  <si>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</si>
  <si>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</si>
  <si>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</si>
  <si>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</si>
  <si>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</si>
  <si>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</si>
  <si>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</si>
  <si>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</si>
  <si>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</si>
  <si>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</si>
  <si>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</si>
  <si>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</si>
  <si>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</si>
  <si>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</si>
  <si>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</si>
  <si>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</si>
  <si>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</si>
  <si>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</si>
  <si>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</si>
  <si>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</si>
  <si>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</si>
  <si>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</si>
  <si>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</si>
  <si>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</si>
  <si>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</si>
  <si>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</si>
  <si>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</si>
  <si>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</si>
  <si>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</si>
  <si>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</si>
  <si>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</si>
  <si>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</si>
  <si>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</si>
  <si>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</si>
  <si>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</si>
  <si>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</si>
  <si>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</si>
  <si>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</si>
  <si>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</si>
  <si>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</si>
  <si>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</si>
  <si>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</si>
  <si>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</si>
  <si>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</si>
  <si>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</si>
  <si>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</si>
  <si>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</si>
  <si>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</si>
  <si>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</si>
  <si>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</si>
  <si>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</si>
  <si>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</si>
  <si>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</si>
  <si>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</si>
  <si>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</si>
  <si>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</si>
  <si>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</si>
  <si>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</si>
  <si>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</si>
  <si>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</si>
  <si>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</si>
  <si>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</si>
  <si>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</si>
  <si>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</si>
  <si>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</si>
  <si>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</si>
  <si>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</si>
  <si>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</si>
  <si>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</si>
  <si>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</si>
  <si>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</si>
  <si>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</si>
  <si>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</si>
  <si>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</si>
  <si>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</si>
  <si>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</si>
  <si>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</si>
  <si>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</si>
  <si>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</si>
  <si>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</si>
  <si>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</si>
  <si>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</si>
  <si>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</si>
  <si>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</si>
  <si>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</si>
  <si>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</si>
  <si>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</si>
  <si>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</si>
  <si>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</si>
  <si>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</si>
  <si>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</si>
  <si>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</si>
  <si>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</si>
  <si>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</si>
  <si>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</si>
  <si>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</si>
  <si>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</si>
  <si>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</si>
  <si>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</si>
  <si>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</si>
  <si>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</si>
  <si>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</si>
  <si>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</si>
  <si>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</si>
  <si>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</si>
  <si>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</si>
  <si>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</si>
  <si>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</si>
  <si>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</si>
  <si>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</si>
  <si>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</si>
  <si>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</si>
  <si>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</si>
  <si>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</si>
  <si>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</si>
  <si>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</si>
  <si>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</si>
  <si>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</si>
  <si>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</si>
  <si>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</si>
  <si>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</si>
  <si>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</si>
  <si>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</si>
  <si>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</si>
  <si>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</si>
  <si>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</si>
  <si>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</si>
  <si>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</si>
  <si>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</si>
  <si>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</si>
  <si>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</si>
  <si>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</si>
  <si>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</si>
  <si>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</si>
  <si>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</si>
  <si>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</si>
  <si>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</si>
  <si>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</si>
  <si>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</si>
  <si>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</si>
  <si>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</si>
  <si>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</si>
  <si>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</si>
  <si>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</si>
  <si>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</si>
  <si>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</si>
  <si>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</si>
  <si>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</si>
  <si>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</si>
  <si>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</si>
  <si>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</si>
  <si>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</si>
  <si>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</si>
  <si>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</si>
  <si>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</si>
  <si>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</si>
  <si>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</si>
  <si>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</si>
  <si>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</si>
  <si>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</si>
  <si>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</si>
  <si>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</si>
  <si>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</si>
  <si>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</si>
  <si>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</si>
  <si>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</si>
  <si>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</si>
  <si>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</si>
  <si>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</si>
  <si>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</si>
  <si>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</si>
  <si>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</si>
  <si>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</si>
  <si>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</si>
  <si>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</si>
  <si>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</si>
  <si>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</si>
  <si>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</si>
  <si>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</si>
  <si>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</si>
  <si>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</si>
  <si>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</si>
  <si>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</si>
  <si>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</si>
  <si>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</si>
  <si>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</si>
  <si>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</si>
  <si>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</si>
  <si>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</si>
  <si>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</si>
  <si>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</si>
  <si>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</si>
  <si>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</si>
  <si>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</si>
  <si>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</si>
  <si>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</si>
  <si>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</si>
  <si>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</si>
  <si>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</si>
  <si>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</si>
  <si>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</si>
  <si>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</si>
  <si>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</si>
  <si>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</si>
  <si>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</si>
  <si>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</si>
  <si>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</si>
  <si>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</si>
  <si>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</si>
  <si>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</si>
  <si>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</si>
  <si>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</si>
  <si>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</si>
  <si>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</si>
  <si>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</si>
  <si>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</si>
  <si>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</si>
  <si>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</si>
  <si>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</si>
  <si>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</si>
  <si>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</si>
  <si>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</si>
  <si>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</si>
  <si>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</si>
  <si>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</si>
  <si>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</si>
  <si>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</si>
  <si>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</si>
  <si>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</si>
  <si>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</si>
  <si>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</si>
  <si>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</si>
  <si>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</si>
  <si>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</si>
  <si>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</si>
  <si>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</si>
  <si>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</si>
  <si>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</si>
  <si>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</si>
  <si>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</si>
  <si>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</si>
  <si>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</si>
  <si>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</si>
  <si>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</si>
  <si>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</si>
  <si>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</si>
  <si>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</si>
  <si>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</si>
  <si>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</si>
  <si>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</si>
  <si>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</si>
  <si>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</si>
  <si>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</si>
  <si>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</si>
  <si>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</si>
  <si>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</si>
  <si>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</si>
  <si>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</si>
  <si>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</si>
  <si>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</si>
  <si>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</si>
  <si>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</si>
  <si>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</si>
  <si>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</si>
  <si>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</si>
  <si>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</si>
  <si>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</si>
  <si>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</si>
  <si>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</si>
  <si>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</si>
  <si>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</si>
  <si>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</si>
  <si>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</si>
  <si>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</si>
  <si>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</si>
  <si>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</si>
  <si>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</si>
  <si>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</si>
  <si>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</si>
  <si>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</si>
  <si>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</si>
  <si>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</si>
  <si>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</si>
  <si>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</si>
  <si>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</si>
  <si>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</si>
  <si>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</si>
  <si>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</si>
  <si>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</si>
  <si>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</si>
  <si>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</si>
  <si>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</si>
  <si>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</si>
  <si>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</si>
  <si>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</si>
  <si>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</si>
  <si>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</si>
  <si>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</si>
  <si>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</si>
  <si>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</si>
  <si>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</si>
  <si>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</si>
  <si>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</si>
  <si>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</si>
  <si>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</si>
  <si>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</si>
  <si>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</si>
  <si>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</si>
  <si>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</si>
  <si>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</si>
  <si>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</si>
  <si>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</si>
  <si>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</si>
  <si>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</si>
  <si>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</si>
  <si>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</si>
  <si>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</si>
  <si>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</si>
  <si>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</si>
  <si>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</si>
  <si>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</si>
  <si>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</si>
  <si>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</si>
  <si>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</si>
  <si>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</si>
  <si>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</si>
  <si>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</si>
  <si>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</si>
  <si>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</si>
  <si>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</si>
  <si>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</si>
  <si>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</si>
  <si>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</si>
  <si>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</si>
  <si>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</si>
  <si>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</si>
  <si>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</si>
  <si>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</si>
  <si>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</si>
  <si>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</si>
  <si>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</si>
  <si>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</si>
  <si>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</si>
  <si>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</si>
  <si>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</si>
  <si>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</si>
  <si>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</si>
  <si>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</si>
  <si>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</si>
  <si>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</si>
  <si>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</si>
  <si>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</si>
  <si>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</si>
  <si>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</si>
  <si>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</si>
  <si>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</si>
  <si>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</si>
  <si>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</si>
  <si>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</si>
  <si>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</si>
  <si>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</si>
  <si>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</si>
  <si>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</si>
  <si>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</si>
  <si>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</si>
  <si>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</si>
  <si>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</si>
  <si>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</si>
  <si>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</si>
  <si>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</si>
  <si>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</si>
  <si>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</si>
  <si>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</si>
  <si>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</si>
  <si>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</si>
  <si>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</si>
  <si>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</si>
  <si>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</si>
  <si>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</si>
  <si>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</si>
  <si>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</si>
  <si>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</si>
  <si>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</si>
  <si>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</si>
  <si>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</si>
  <si>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</si>
  <si>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</si>
  <si>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</si>
  <si>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</si>
  <si>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</si>
  <si>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</si>
  <si>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</si>
  <si>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</si>
  <si>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</si>
  <si>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</si>
  <si>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</si>
  <si>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</si>
  <si>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</si>
  <si>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</si>
  <si>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</si>
  <si>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</si>
  <si>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</si>
  <si>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</si>
  <si>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</si>
  <si>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</si>
  <si>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</si>
  <si>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</si>
  <si>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</si>
  <si>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</si>
  <si>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</si>
  <si>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</si>
  <si>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</si>
  <si>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</si>
  <si>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</si>
  <si>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</si>
  <si>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</si>
  <si>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</si>
  <si>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</si>
  <si>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</si>
  <si>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</si>
  <si>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</si>
  <si>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</si>
  <si>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</si>
  <si>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</si>
  <si>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</si>
  <si>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</si>
  <si>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</si>
  <si>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</si>
  <si>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</si>
  <si>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</si>
  <si>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</si>
  <si>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</si>
  <si>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</si>
  <si>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</si>
  <si>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</si>
  <si>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</si>
  <si>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</si>
  <si>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</si>
  <si>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</si>
  <si>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</si>
  <si>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</si>
  <si>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</si>
  <si>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</si>
  <si>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</si>
  <si>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</si>
  <si>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</si>
  <si>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</si>
  <si>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</si>
  <si>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</si>
  <si>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</si>
  <si>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Цели (указать укрупненные цели в соответствии с приложением 1)</t>
  </si>
  <si>
    <t>нд</t>
  </si>
  <si>
    <t>не требуется</t>
  </si>
  <si>
    <t>нет</t>
  </si>
  <si>
    <t>Прочие инвестиционные проекты</t>
  </si>
  <si>
    <t>не относится</t>
  </si>
  <si>
    <t>0 (0)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</si>
  <si>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</si>
  <si>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</si>
  <si>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</si>
  <si>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</si>
  <si>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</si>
  <si>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</si>
  <si>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</si>
  <si>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</si>
  <si>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</si>
  <si>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</si>
  <si>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</si>
  <si>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</si>
  <si>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</si>
  <si>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АО "Россети Янтарь"</t>
  </si>
  <si>
    <t>да</t>
  </si>
  <si>
    <t>прочие</t>
  </si>
  <si>
    <t>ПАК</t>
  </si>
  <si>
    <t>Инвестиции</t>
  </si>
  <si>
    <t>Городской округ "город Калининград"</t>
  </si>
  <si>
    <t>Построение комплексной системы информационной безопасности значимых объектов критической информационной инфраструктуры и систем персональных данных</t>
  </si>
  <si>
    <t>В рамках реализации титула предусмотрены следующие мероприятия по обеспечению безопасности объектов критической информационной инфраструткутры: 
Создание: Комплексной системы информационной безопасности значимых объектов критической инфраструктуры АО "Россети Янтарь"
Проведение работ по организации в инфраструктуре Общества:
- единой среды управления межсетевыми экранами;
- межсетевого экранирования типа с использоваением МЭ NGFW для защиты ЦУС, подстанций и каналов связи 
- антивирусной защиты корпоративного и технологического сегментов сети;
- системы двухфакторной аутентификации персонала  и управления доступом;
- резервного копирования;
- системы защиты прикладного ПО;
- системы защиты внешнего периметра;
- системы контроля целостности конфигураций данных и защиты от НСД.
- системы защиты сетевого оборудования
Сведения о проектных решениях по обеспечению защиты информации АО «Россети Янтарь» при разработке перспективных и модернизации существующих информационных систем, систем связи и передачи, структурные схемы, планы и схемы является коммерческой тайной со сроком действия ограничения доступа к информации – бессрочно (Распоряжение № 507 от 29.12.2020 «Об утверждении перечня информации, составляющей коммерческую тайну и иной конфиденциальной информации».)</t>
  </si>
  <si>
    <t>Внедрение средств защиты информации, проведение реогранизации информационно-телекоммуникационной и технологической инфраструктуры,  в соответствии с требованиями законодательства и распорядительных документов ФСБ и ФСТЭК, необходимые для:
- обеспечения защиты каналов связи филиала с исполнительным аппаратом и ЦОД Общества, ЦУС, РЭС, ПС;
- обеспечения антивирусной защиты технологического сегментов инфраструктуры;
- обеспечния контроля целостности конфигураций данных и защиты от НСД;
- обеспечения двухфакторной аутентификации;
- обеспечения резервного копирования;
- обеспечения защиты среды виртуализации</t>
  </si>
  <si>
    <r>
      <t>Другое</t>
    </r>
    <r>
      <rPr>
        <vertAlign val="superscript"/>
        <sz val="12"/>
        <color rgb="FF000000"/>
        <rFont val="Times New Roman"/>
        <family val="1"/>
        <charset val="204"/>
      </rPr>
      <t>3)</t>
    </r>
    <r>
      <rPr>
        <sz val="12"/>
        <color rgb="FF000000"/>
        <rFont val="Times New Roman"/>
        <family val="1"/>
        <charset val="204"/>
      </rPr>
      <t>, объекты</t>
    </r>
  </si>
  <si>
    <t>02.08.2021
24.10.2022</t>
  </si>
  <si>
    <t>10.12.2021
07.11.2022</t>
  </si>
  <si>
    <t>24.12.2021 
17.11.2022</t>
  </si>
  <si>
    <t xml:space="preserve"> по состоянию на 01.01.2023</t>
  </si>
  <si>
    <t>2024 год</t>
  </si>
  <si>
    <t>2025 год</t>
  </si>
  <si>
    <t>2026 год</t>
  </si>
  <si>
    <t>2027 год</t>
  </si>
  <si>
    <t>2028 год</t>
  </si>
  <si>
    <t>N_19-1196-1</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</si>
  <si>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</si>
  <si>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380,21 млн рублей / проект</t>
  </si>
  <si>
    <t>2024-2028</t>
  </si>
  <si>
    <t>Сметная стоимость проекта в ценах 2024-2028 года с НДС, млн. руб.</t>
  </si>
  <si>
    <t>Акционерное общество "Россети Янтарь" ДЗО  ПАО "Россети"</t>
  </si>
  <si>
    <t>Факт 2023 года</t>
  </si>
  <si>
    <t>ПИР АО "Управление ВОЛС-ВЛ" договор № УВВ-06-2058-21 от 02.08.2021 в ценах 2021 года с НДС, млн. руб.</t>
  </si>
  <si>
    <t>корректировка ПИР ООО "Центр защиты информации" договор № 1101 от 24.10.2022 в ценах 2022 года без НДС, млн. руб.</t>
  </si>
  <si>
    <t>АО "Янтарьэнерго"</t>
  </si>
  <si>
    <t>ПИР</t>
  </si>
  <si>
    <t>Выполнение работ по титулу «Создание системы безопасности значимых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t>
  </si>
  <si>
    <t>СР</t>
  </si>
  <si>
    <t>ВЗ</t>
  </si>
  <si>
    <t>ОК</t>
  </si>
  <si>
    <t>АО "Управление ВОЛС-ВЛ"</t>
  </si>
  <si>
    <t>32110419569</t>
  </si>
  <si>
    <t xml:space="preserve">https://rosseti.roseltorg.ru/ </t>
  </si>
  <si>
    <t>06.07.2021</t>
  </si>
  <si>
    <t>28.06.2021</t>
  </si>
  <si>
    <t>Выполнение работ по корректировке результатов Проектно-исследовательских работ на создание комплексной системы информационной безопасности значимых объектов АО «Россети Янтарь» в связи с выходом Указа Президента Российской Федерации от 01.05.2022 г. № 250 «О дополнительных мерах по обеспечению информационной безопасности Российской Федерации» и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</si>
  <si>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СЦ</t>
  </si>
  <si>
    <t>ООО "Центр защиты информации"</t>
  </si>
  <si>
    <t>tender.lot-online.ru</t>
  </si>
  <si>
    <t>п.7.5.4.</t>
  </si>
  <si>
    <t>ЦКК</t>
  </si>
  <si>
    <t>перенос затрат с титула L_19-1196</t>
  </si>
  <si>
    <t>ПИР АО "Управление ВОЛС-ВЛ" договор № УВВ-06-2058-21 от 02.08.2021, корректировка ПИР ООО "Центр защиты информации" договор № 1101 от 24.10.2022 (перенос затрат с титула L_19-1196)</t>
  </si>
  <si>
    <t>Изменение плановых параметров обусловлено переносом в 2024 году стоимости ПСД с проекта L_19-1196.</t>
  </si>
  <si>
    <t xml:space="preserve"> • Федеральный закон от 26.07.2017 № 187-ФЗ «О безопасности критической информационной инфраструктуры Российской Федерации»;
• Постановление Правительства РФ от 08.02.2018 № 127 «Об утверждении Правил категорирования объектов критической информационной инфраструктуры Российской Федерации, а также перечня показателей критериев значимости объектов критической информационной инфраструктуры Российской Федерации и их значений»;
• Постановление Правительства РФ от 17.02.2018 № 162 «Об утверждении Правил осуществления государственного контроля в области обеспечения безопасности значимых объектов критической информационной инфраструктуры Российской Федерации»;
• Приказ ФСТЭК России от 06.12.2017 № 227 «Об утверждении Порядка ведения реестра значимых объектов критической информационной инфраструктуры Российской Федерации»;
• Приказ ФСТЭК России от 11.12.2017 № 229 «Об утверждении формы акта проверки, составляемого по итогам проведения государственного контроля в области обеспечения безопасности значимых объектов критической информационной инфраструктуры Российской Федерации»;
• Приказ ФСТЭК России от 21.12.2017 № 235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 Приказ ФСТЭК России от 25.12.2017 № 239 «Об утверждении Требований по обеспечению безопасности значимых объектов критической информационной инфраструктуры Российской Федерации».
• Политика ПАО "Россети" в области информационных технологий, автоматизации, телекоммуникаций и обеспечения информационной безопасности, утвержденной Советом директоров ПАО "Россети" (протокол от 11.09.2017 № 276).
Указ Президента Российской Федерации от 01.05.2022 г. № 250 «О дополнительных мерах по обеспечению информационной безопасности Российской Федерации»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в отношении импортозамещения. 
Изменение плановых параметров обусловлено переносом в 2024 году стоимости ПСД с проекта L_19-1196.</t>
  </si>
  <si>
    <t>Поставка</t>
  </si>
  <si>
    <t>Поставка средств защиты информации для нужд АО "Россети Янтарь"</t>
  </si>
  <si>
    <t>ВЗЛ</t>
  </si>
  <si>
    <t>АО "Россети Цифра"</t>
  </si>
  <si>
    <t>ООО "Телеком Интеграция"</t>
  </si>
  <si>
    <t>ООО "СКАТ"</t>
  </si>
  <si>
    <t>ПСД, утв. расп. 2303 от 09.10.2024</t>
  </si>
  <si>
    <t>АО "Ай-Теко"</t>
  </si>
  <si>
    <t>АО "Россети Цифра" договор № РЦ-Дог06-2791-24 от 06.08.2024 в ценах 2024 года с НДС, млн. руб.</t>
  </si>
  <si>
    <t xml:space="preserve"> - незаконтрактованные затраты</t>
  </si>
  <si>
    <t>Работы выполненные хоз.способом в ценах 2024 года с НДС, млн. руб.</t>
  </si>
  <si>
    <t>Год раскрытия информации: 2025 год</t>
  </si>
  <si>
    <t>2024</t>
  </si>
  <si>
    <t>без НДС</t>
  </si>
  <si>
    <t>АО "Россети Цифра" договор № РЦ-Дог06-3656-24 от 03.12.2024 в ценах 2024 года без НДС, млн. руб.</t>
  </si>
  <si>
    <t xml:space="preserve">Предоставление прав на "Программное обеспечение Secure Authentication Server: Enterprise, 500 лицензий" </t>
  </si>
  <si>
    <t>ПАО "МТС"</t>
  </si>
  <si>
    <t xml:space="preserve">АО "Россети Цифра" договор № РЦ-Дог06-2791-24 от 06.08.2024; 
АО "Россети Цифра" договор № РЦ-Дог06-3656-24 от 03.12.2024; 
ПАО "МТС" договор № 139334715434 от 23.12.2024 </t>
  </si>
  <si>
    <t>ПАО "МТС" договор № 139334715434 от 23.12.2024 в ценах 2024 года без НДС, млн. руб.</t>
  </si>
  <si>
    <t>З, С</t>
  </si>
  <si>
    <t>частично принят к бухгалтерскому учету</t>
  </si>
  <si>
    <r>
      <rPr>
        <b/>
        <sz val="12"/>
        <rFont val="Times New Roman"/>
        <family val="1"/>
        <charset val="204"/>
      </rPr>
      <t>2024 год - 3 этап:</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антивирусная защита и контроль целостности конфигураций для сегмента КСПД (1 объект - ЦУС Театральная, 34)
2. Программно-аппаратный комплекс МЭ для сегмента ТСПД - ПАК Континент-4. Многофункциональный узел безопасности. (19 объектов - ПС О-14 "Мамоново", ПС О-47 "Борисово", ПС О-12 "Южная", ПС "Романово", ПС О-13 "Енино", РП "Коврово", ПС О-41 "Железнодорожный", ПС О-53 "Правобережная", ПС О-3 "Знаменск", ПС О-32 "Черняховск", ПС О-4 "Черняховск", ПС О-54 "Гусев", ПС О-15 "Нестеров", ПС О-16 "Лужки", ПС О-22 "Краснознаменск", ПС О-23 "Охотное", ПС О-6 "Неман", ПС О-37 "Лунино", ПС О-38 "Добровольск")
</t>
    </r>
    <r>
      <rPr>
        <b/>
        <sz val="12"/>
        <rFont val="Times New Roman"/>
        <family val="1"/>
        <charset val="204"/>
      </rPr>
      <t xml:space="preserve">2025 год - 4 этап: </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(6 объектов - ПС "Нивенская", ПС О-31 "Багратионовск", Багратионовский СУ, ПС О-34 "Правдинск", Правдинский СУ территория ГЭС-3, Железнодорожный СУ)
</t>
    </r>
    <r>
      <rPr>
        <b/>
        <sz val="12"/>
        <rFont val="Times New Roman"/>
        <family val="1"/>
        <charset val="204"/>
      </rPr>
      <t xml:space="preserve">2026 год - 5 этап: </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антивирусная защита и контроль целостности конфигураций для сегмента КСПД (2 объекта - КГК, Восточный РЭС)
2. Программно-аппаратный комплекс МЭ для сегмента ТСПД; антивирусная защита и контроль целостности конфигураций для сегмента ТСПД (3 объекта - ПС О-41 "Железнодорожный", ПС О-3 "Знаменск", ПС О-51 "Гвардейск")
</t>
    </r>
    <r>
      <rPr>
        <b/>
        <sz val="12"/>
        <rFont val="Times New Roman"/>
        <family val="1"/>
        <charset val="204"/>
      </rPr>
      <t>2027 год - 6 этап:</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(6 объектов - Гвардейский СУ, ПС О-19 "Полесск", Полесский СУ, ПС О-23 "Охотное", ПС О-26 "Лесная", ПС О-50 "Междуречье")
</t>
    </r>
    <r>
      <rPr>
        <b/>
        <sz val="12"/>
        <rFont val="Times New Roman"/>
        <family val="1"/>
        <charset val="204"/>
      </rPr>
      <t>2028 год- 7 этап:</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(6 объектов - ПС О-32 "Черняховск-2", ПС О-4 "Черняховск", Южный РЭС, ПС О-16 "Лужки", ПС О-18 "Озерки", ПС О-47 "Борисово") 
</t>
    </r>
    <r>
      <rPr>
        <b/>
        <sz val="12"/>
        <rFont val="Times New Roman"/>
        <family val="1"/>
        <charset val="204"/>
      </rPr>
      <t xml:space="preserve">Состав работ по этапам: </t>
    </r>
    <r>
      <rPr>
        <sz val="12"/>
        <rFont val="Times New Roman"/>
        <family val="1"/>
        <charset val="204"/>
      </rPr>
      <t xml:space="preserve">
•	Программно-аппаратный комплекс МЭ для сегмента ТСПД (технологическая сеть передачи данных), КСПД (корпоративная сеть передачи данных) - реализуется в соответствии с требованиями к межсетевым экранам, согласно которым в автоматизированной системе управления технологическими или производственными процессами должны применяться межсетевые экраны типа «Д», обеспечивающие контроль и фильтрацию промышленных протоколов передачи данных. В настоящее время межсетевые экраны данного типа в ИА организации отсутствуют. Строится на базе Infowatch Arma Industrial Firewall.
•	Программно-аппаратный комплекс антивирусной защиты и контроля целостности конфигураций для сегмента ТСПД, КСПД.  (Программно-аппаратный комплекс СЗИ от НСД и контроля целостности конфигураций для сегмента ТСПД) выполняет защиту АРМ и серверов ТСПД от НСД, контроль целостности и контроль действий привилегированных пользователей субподрядных организаций. Наличие данного ПАК обусловлено требованиями приказа ФСТЭК России № 21 от 18.02.2013 г.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Согласно требованиям, описанным в приказе и актуальными угрозам модели угроз должна быть реализованы следующие функции: Управление доступом, регистрации событий безопасности, ограничение программной среды и контроль целостности, что закрывается средствами Secret Net Studio 8 входящим в состав ПАК. Контроль целостности программного обеспечения, данное требование закрывается средствами Efros Config Inspector.</t>
    </r>
  </si>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</sst>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00"/>
    <numFmt numFmtId="171" formatCode="0.000%"/>
    <numFmt numFmtId="172" formatCode="#,##0.0000"/>
    <numFmt numFmtId="173" formatCode="0.0%"/>
    <numFmt numFmtId="174" formatCode="_(* #,##0.00_);_(* \(#,##0.00\);_(* &quot;-&quot;_);_(@_)"/>
    <numFmt numFmtId="175" formatCode="_(* #,##0_);_(* \(#,##0\);_(* &quot;-&quot;_);_(@_)"/>
    <numFmt numFmtId="176" formatCode="0.0000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1"/>
      <color theme="1"/>
      <name val="Times New Roman"/>
      <family val="1"/>
      <charset val="204"/>
    </font>
    <font>
      <b/>
      <sz val="12"/>
      <name val="Arial"/>
      <family val="2"/>
      <charset val="204"/>
    </font>
    <font>
      <b/>
      <u/>
      <sz val="14"/>
      <name val="Times New Roman"/>
      <family val="1"/>
      <charset val="204"/>
    </font>
    <font>
      <b/>
      <u/>
      <sz val="9"/>
      <name val="Times New Roman"/>
      <family val="1"/>
      <charset val="204"/>
    </font>
    <font>
      <b/>
      <sz val="10"/>
      <name val="Times New Roman"/>
      <family val="1"/>
      <charset val="204"/>
    </font>
    <font>
      <sz val="10"/>
      <color theme="1"/>
      <name val="Arial Cyr"/>
      <charset val="204"/>
    </font>
    <font>
      <sz val="10"/>
      <color rgb="FF000000"/>
      <name val="Arial Cyr"/>
      <charset val="204"/>
    </font>
    <font>
      <sz val="11"/>
      <color rgb="FF000000"/>
      <name val="Times New Roman"/>
      <family val="1"/>
      <charset val="204"/>
    </font>
    <font>
      <sz val="12"/>
      <color rgb="FFFF0000"/>
      <name val="Times New Roman"/>
      <family val="1"/>
      <charset val="204"/>
    </font>
    <font>
      <sz val="11"/>
      <color rgb="FFFF0000"/>
      <name val="Times New Roman"/>
      <family val="1"/>
      <charset val="204"/>
    </font>
    <font>
      <sz val="11"/>
      <color theme="5" tint="-0.249977111117893"/>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E6B8B7"/>
        <bgColor rgb="FF000000"/>
      </patternFill>
    </fill>
    <fill>
      <patternFill patternType="solid">
        <fgColor rgb="FFFFFF00"/>
        <bgColor rgb="FF000000"/>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11" fillId="0" borderId="1" xfId="1" applyFont="1" applyBorder="1" applyAlignment="1">
      <alignmen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14" fontId="11" fillId="0" borderId="1" xfId="2" applyNumberFormat="1" applyFont="1" applyFill="1" applyBorder="1" applyAlignment="1">
      <alignment horizontal="center" vertical="center" wrapText="1" shrinkToFit="1"/>
    </xf>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xf>
    <xf numFmtId="169" fontId="42" fillId="0" borderId="1" xfId="2" applyNumberFormat="1" applyFont="1" applyFill="1" applyBorder="1" applyAlignment="1">
      <alignment horizontal="center" vertical="center" wrapText="1"/>
    </xf>
    <xf numFmtId="169" fontId="39"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0" fontId="37" fillId="0" borderId="1" xfId="49" applyNumberFormat="1" applyFont="1" applyBorder="1" applyAlignment="1">
      <alignment horizontal="center" vertical="center" wrapText="1"/>
    </xf>
    <xf numFmtId="2" fontId="40" fillId="0" borderId="33" xfId="2" applyNumberFormat="1" applyFont="1" applyFill="1" applyBorder="1" applyAlignment="1">
      <alignment horizontal="left" vertical="center" wrapText="1"/>
    </xf>
    <xf numFmtId="170"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58" fillId="0" borderId="0" xfId="50" applyFont="1" applyFill="1" applyAlignment="1"/>
    <xf numFmtId="0" fontId="11" fillId="0" borderId="1" xfId="1" applyFont="1" applyFill="1" applyBorder="1" applyAlignment="1">
      <alignment horizontal="left" vertical="center" wrapText="1"/>
    </xf>
    <xf numFmtId="0" fontId="15" fillId="0" borderId="0" xfId="1" applyFont="1" applyFill="1"/>
    <xf numFmtId="0" fontId="11" fillId="0" borderId="0" xfId="76" applyFont="1" applyFill="1" applyAlignment="1">
      <alignment vertical="center"/>
    </xf>
    <xf numFmtId="0" fontId="12" fillId="0" borderId="0" xfId="2" applyFont="1" applyFill="1" applyAlignment="1">
      <alignment horizontal="right" vertical="center"/>
    </xf>
    <xf numFmtId="0" fontId="44" fillId="0" borderId="0" xfId="62" applyFont="1" applyFill="1" applyBorder="1"/>
    <xf numFmtId="0" fontId="44" fillId="0" borderId="0" xfId="62" applyFont="1" applyFill="1"/>
    <xf numFmtId="0" fontId="12" fillId="0" borderId="0" xfId="2" applyFont="1" applyFill="1" applyAlignment="1">
      <alignment horizontal="right"/>
    </xf>
    <xf numFmtId="0" fontId="62" fillId="0" borderId="0" xfId="1" applyFont="1" applyFill="1" applyAlignment="1">
      <alignment horizontal="left" vertical="center"/>
    </xf>
    <xf numFmtId="0" fontId="42" fillId="0" borderId="0" xfId="50" applyFont="1" applyFill="1" applyAlignment="1">
      <alignmen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64"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12" fillId="0" borderId="0" xfId="1" applyFont="1" applyFill="1" applyAlignment="1">
      <alignment horizontal="center" vertical="center"/>
    </xf>
    <xf numFmtId="0" fontId="58" fillId="0" borderId="0" xfId="1" applyFont="1" applyFill="1"/>
    <xf numFmtId="0" fontId="63" fillId="0" borderId="0" xfId="1" applyFont="1" applyFill="1" applyAlignment="1">
      <alignment vertical="center"/>
    </xf>
    <xf numFmtId="0" fontId="41" fillId="0" borderId="0" xfId="76" applyFont="1" applyFill="1" applyAlignment="1">
      <alignment vertical="center" wrapText="1"/>
    </xf>
    <xf numFmtId="0" fontId="11" fillId="0" borderId="0" xfId="76" applyFont="1" applyFill="1" applyAlignment="1">
      <alignment horizontal="right" vertical="center"/>
    </xf>
    <xf numFmtId="0" fontId="11" fillId="0" borderId="0" xfId="76" applyFont="1" applyFill="1" applyAlignment="1">
      <alignment vertical="center" wrapText="1"/>
    </xf>
    <xf numFmtId="0" fontId="41" fillId="0" borderId="0" xfId="76" applyFont="1" applyFill="1" applyAlignment="1">
      <alignment vertical="center"/>
    </xf>
    <xf numFmtId="0" fontId="41" fillId="0" borderId="0" xfId="76" applyFont="1" applyFill="1" applyAlignment="1">
      <alignment horizontal="center" vertical="center" wrapText="1"/>
    </xf>
    <xf numFmtId="0" fontId="41" fillId="0" borderId="0" xfId="76" applyFont="1" applyFill="1" applyAlignment="1">
      <alignment horizontal="center" vertical="center"/>
    </xf>
    <xf numFmtId="0" fontId="65" fillId="0" borderId="0" xfId="76" applyFont="1" applyFill="1" applyAlignment="1">
      <alignment horizontal="left" vertical="center"/>
    </xf>
    <xf numFmtId="0" fontId="45" fillId="0" borderId="0" xfId="76" applyFont="1" applyFill="1" applyAlignment="1">
      <alignment vertical="center"/>
    </xf>
    <xf numFmtId="0" fontId="11" fillId="0" borderId="38" xfId="76" applyFont="1" applyFill="1" applyBorder="1" applyAlignment="1">
      <alignment vertical="center" wrapText="1"/>
    </xf>
    <xf numFmtId="3" fontId="40" fillId="0" borderId="39" xfId="76" applyNumberFormat="1" applyFont="1" applyFill="1" applyBorder="1" applyAlignment="1">
      <alignment vertical="center"/>
    </xf>
    <xf numFmtId="0" fontId="11" fillId="0" borderId="37" xfId="76" applyFont="1" applyFill="1" applyBorder="1" applyAlignment="1">
      <alignment vertical="center" wrapText="1"/>
    </xf>
    <xf numFmtId="3" fontId="40" fillId="0" borderId="40" xfId="76" applyNumberFormat="1" applyFont="1" applyFill="1" applyBorder="1" applyAlignment="1">
      <alignment vertical="center"/>
    </xf>
    <xf numFmtId="0" fontId="11" fillId="0" borderId="41" xfId="76" applyFont="1" applyFill="1" applyBorder="1" applyAlignment="1">
      <alignment vertical="center" wrapText="1"/>
    </xf>
    <xf numFmtId="3" fontId="40" fillId="0" borderId="42" xfId="76" applyNumberFormat="1" applyFont="1" applyFill="1" applyBorder="1" applyAlignment="1">
      <alignment vertical="center"/>
    </xf>
    <xf numFmtId="0" fontId="11" fillId="0" borderId="43" xfId="76" applyFont="1" applyFill="1" applyBorder="1" applyAlignment="1">
      <alignment vertical="center" wrapText="1"/>
    </xf>
    <xf numFmtId="10" fontId="40" fillId="0" borderId="42" xfId="76" applyNumberFormat="1" applyFont="1" applyFill="1" applyBorder="1" applyAlignment="1">
      <alignment vertical="center"/>
    </xf>
    <xf numFmtId="9" fontId="40" fillId="0" borderId="44" xfId="76" applyNumberFormat="1" applyFont="1" applyFill="1" applyBorder="1" applyAlignment="1">
      <alignment vertical="center"/>
    </xf>
    <xf numFmtId="0" fontId="11" fillId="0" borderId="29" xfId="76" applyFont="1" applyFill="1" applyBorder="1" applyAlignment="1">
      <alignment vertical="center" wrapText="1"/>
    </xf>
    <xf numFmtId="3" fontId="40" fillId="0" borderId="38" xfId="76" applyNumberFormat="1" applyFont="1" applyFill="1" applyBorder="1" applyAlignment="1">
      <alignment vertical="center"/>
    </xf>
    <xf numFmtId="0" fontId="11" fillId="0" borderId="25" xfId="76" applyFont="1" applyFill="1" applyBorder="1" applyAlignment="1">
      <alignment vertical="center" wrapText="1"/>
    </xf>
    <xf numFmtId="10" fontId="40" fillId="0" borderId="45" xfId="76" applyNumberFormat="1" applyFont="1" applyFill="1" applyBorder="1" applyAlignment="1">
      <alignment vertical="center"/>
    </xf>
    <xf numFmtId="10" fontId="40" fillId="0" borderId="37" xfId="76" applyNumberFormat="1" applyFont="1" applyFill="1" applyBorder="1" applyAlignment="1">
      <alignment vertical="center"/>
    </xf>
    <xf numFmtId="0" fontId="11" fillId="0" borderId="46" xfId="76" applyFont="1" applyFill="1" applyBorder="1" applyAlignment="1">
      <alignment vertical="center" wrapText="1"/>
    </xf>
    <xf numFmtId="171" fontId="40" fillId="0" borderId="43" xfId="76" applyNumberFormat="1" applyFont="1" applyFill="1" applyBorder="1" applyAlignment="1">
      <alignment vertical="center"/>
    </xf>
    <xf numFmtId="0" fontId="11" fillId="0" borderId="28" xfId="76" applyFont="1" applyFill="1" applyBorder="1" applyAlignment="1">
      <alignment horizontal="lef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10"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41" fillId="0" borderId="28"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0" xfId="76" applyFont="1" applyFill="1" applyBorder="1" applyAlignment="1">
      <alignment vertical="center" wrapText="1"/>
    </xf>
    <xf numFmtId="3" fontId="11" fillId="0" borderId="0" xfId="76" applyNumberFormat="1" applyFont="1" applyFill="1" applyBorder="1" applyAlignment="1">
      <alignment horizontal="center" vertical="center"/>
    </xf>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172" fontId="40" fillId="0" borderId="1" xfId="76" applyNumberFormat="1" applyFont="1" applyFill="1" applyBorder="1" applyAlignment="1">
      <alignment horizontal="center" vertical="center"/>
    </xf>
    <xf numFmtId="173" fontId="41" fillId="0" borderId="1" xfId="76" applyNumberFormat="1" applyFont="1" applyFill="1" applyBorder="1" applyAlignment="1">
      <alignment vertical="center"/>
    </xf>
    <xf numFmtId="174"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4" fontId="41" fillId="0" borderId="23" xfId="76" applyNumberFormat="1" applyFont="1" applyFill="1" applyBorder="1" applyAlignment="1">
      <alignment vertical="center"/>
    </xf>
    <xf numFmtId="1" fontId="11" fillId="0" borderId="0" xfId="76" applyNumberFormat="1" applyFont="1" applyFill="1" applyAlignment="1">
      <alignment vertical="center"/>
    </xf>
    <xf numFmtId="0" fontId="58" fillId="0" borderId="0" xfId="50" applyFont="1" applyFill="1" applyAlignment="1">
      <alignment wrapText="1"/>
    </xf>
    <xf numFmtId="0" fontId="58" fillId="0" borderId="0" xfId="50" applyFont="1" applyFill="1"/>
    <xf numFmtId="49" fontId="58" fillId="0" borderId="0" xfId="50" applyNumberFormat="1" applyFont="1" applyFill="1" applyAlignment="1">
      <alignment vertical="center"/>
    </xf>
    <xf numFmtId="175" fontId="11" fillId="0" borderId="0" xfId="76" applyNumberFormat="1" applyFont="1" applyFill="1" applyAlignment="1">
      <alignment vertical="center"/>
    </xf>
    <xf numFmtId="0" fontId="44" fillId="0" borderId="0" xfId="62" applyFont="1" applyFill="1" applyAlignment="1">
      <alignment wrapText="1"/>
    </xf>
    <xf numFmtId="0" fontId="44" fillId="0" borderId="1" xfId="62" applyFont="1" applyFill="1" applyBorder="1" applyAlignment="1">
      <alignment wrapText="1"/>
    </xf>
    <xf numFmtId="0" fontId="44" fillId="0" borderId="1" xfId="62" applyFont="1" applyFill="1" applyBorder="1"/>
    <xf numFmtId="10" fontId="44" fillId="0" borderId="1" xfId="62" applyNumberFormat="1" applyFont="1" applyFill="1" applyBorder="1"/>
    <xf numFmtId="0" fontId="44" fillId="0" borderId="7" xfId="62" applyFont="1" applyFill="1" applyBorder="1"/>
    <xf numFmtId="10" fontId="44" fillId="0" borderId="7" xfId="62" applyNumberFormat="1" applyFont="1" applyFill="1" applyBorder="1"/>
    <xf numFmtId="49" fontId="37" fillId="0" borderId="1" xfId="49"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10" fontId="40" fillId="0" borderId="35" xfId="75"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0" fillId="0" borderId="30" xfId="2" applyFont="1" applyFill="1" applyBorder="1" applyAlignment="1">
      <alignment horizontal="left" vertical="top" wrapText="1"/>
    </xf>
    <xf numFmtId="167" fontId="36" fillId="0" borderId="0" xfId="49" applyNumberFormat="1" applyFont="1"/>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11" fillId="0" borderId="1" xfId="1" applyFont="1" applyBorder="1" applyAlignment="1">
      <alignment vertical="center"/>
    </xf>
    <xf numFmtId="0" fontId="42" fillId="0" borderId="1"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67" fontId="36" fillId="0" borderId="0" xfId="76" applyNumberFormat="1" applyFont="1" applyFill="1" applyBorder="1" applyAlignment="1">
      <alignment horizontal="center" vertical="center"/>
    </xf>
    <xf numFmtId="0" fontId="7" fillId="0" borderId="0" xfId="76" applyFont="1" applyFill="1" applyBorder="1" applyAlignment="1">
      <alignment vertical="center" wrapText="1"/>
    </xf>
    <xf numFmtId="0" fontId="66" fillId="0" borderId="0" xfId="62" applyFont="1" applyFill="1"/>
    <xf numFmtId="10" fontId="67" fillId="27" borderId="1" xfId="62" applyNumberFormat="1" applyFont="1" applyFill="1" applyBorder="1"/>
    <xf numFmtId="10" fontId="68" fillId="27" borderId="1" xfId="76" applyNumberFormat="1" applyFont="1" applyFill="1" applyBorder="1" applyAlignment="1">
      <alignment vertical="center"/>
    </xf>
    <xf numFmtId="10" fontId="67" fillId="28" borderId="1" xfId="62" applyNumberFormat="1" applyFont="1" applyFill="1" applyBorder="1"/>
    <xf numFmtId="0" fontId="40" fillId="29" borderId="30" xfId="2" applyFont="1" applyFill="1" applyBorder="1" applyAlignment="1">
      <alignment horizontal="justify" vertical="top" wrapText="1"/>
    </xf>
    <xf numFmtId="2" fontId="40" fillId="29" borderId="33" xfId="2" applyNumberFormat="1" applyFont="1" applyFill="1" applyBorder="1" applyAlignment="1">
      <alignment horizontal="left" vertical="center" wrapText="1"/>
    </xf>
    <xf numFmtId="176" fontId="11" fillId="0" borderId="0" xfId="2" applyNumberFormat="1" applyFont="1" applyFill="1"/>
    <xf numFmtId="14" fontId="37" fillId="0" borderId="1" xfId="49" applyNumberFormat="1" applyFont="1" applyFill="1" applyBorder="1" applyAlignment="1">
      <alignment horizontal="center"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0" fillId="0" borderId="0" xfId="2" applyFont="1" applyFill="1" applyAlignment="1">
      <alignment horizontal="center" vertical="center"/>
    </xf>
    <xf numFmtId="0" fontId="69" fillId="0" borderId="0" xfId="2" applyFont="1" applyFill="1" applyAlignment="1">
      <alignment vertical="center"/>
    </xf>
    <xf numFmtId="0" fontId="11" fillId="25" borderId="0" xfId="2" applyFill="1"/>
    <xf numFmtId="169" fontId="7"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xf>
    <xf numFmtId="0" fontId="11" fillId="0" borderId="1" xfId="2" applyFont="1" applyFill="1" applyBorder="1" applyAlignment="1">
      <alignment horizontal="center"/>
    </xf>
    <xf numFmtId="167"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 fontId="37" fillId="0" borderId="48" xfId="49" applyNumberFormat="1" applyFont="1" applyBorder="1" applyAlignment="1">
      <alignment horizontal="center" vertical="center"/>
    </xf>
    <xf numFmtId="0" fontId="37" fillId="0" borderId="48"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14" fontId="37" fillId="0" borderId="48" xfId="49" applyNumberFormat="1" applyFont="1" applyBorder="1" applyAlignment="1">
      <alignment horizontal="center" vertical="center"/>
    </xf>
    <xf numFmtId="3" fontId="71" fillId="0" borderId="1" xfId="76" applyNumberFormat="1" applyFont="1" applyFill="1" applyBorder="1" applyAlignment="1">
      <alignment vertical="center"/>
    </xf>
    <xf numFmtId="0" fontId="11" fillId="0" borderId="1" xfId="2" applyFont="1" applyFill="1" applyBorder="1" applyAlignment="1">
      <alignment horizontal="center" vertical="center"/>
    </xf>
    <xf numFmtId="0" fontId="11" fillId="0" borderId="1" xfId="1" applyFont="1" applyBorder="1" applyAlignment="1">
      <alignment vertical="top" wrapText="1"/>
    </xf>
    <xf numFmtId="0" fontId="11" fillId="0" borderId="49" xfId="2" applyFont="1" applyFill="1" applyBorder="1" applyAlignment="1">
      <alignment horizontal="center" vertical="center" wrapText="1"/>
    </xf>
    <xf numFmtId="0" fontId="42" fillId="0" borderId="50" xfId="2" applyFont="1" applyFill="1" applyBorder="1" applyAlignment="1">
      <alignment horizontal="center" vertical="center" wrapText="1"/>
    </xf>
    <xf numFmtId="169" fontId="42" fillId="0" borderId="50"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9" fillId="0" borderId="0" xfId="1" applyFont="1" applyAlignment="1">
      <alignment horizontal="center" vertical="center" wrapText="1"/>
    </xf>
    <xf numFmtId="0" fontId="45" fillId="0" borderId="4" xfId="76" applyFont="1" applyFill="1" applyBorder="1" applyAlignment="1">
      <alignment horizontal="center" vertical="center" wrapText="1"/>
    </xf>
    <xf numFmtId="0" fontId="45" fillId="0" borderId="7" xfId="76" applyFont="1" applyFill="1" applyBorder="1" applyAlignment="1">
      <alignment horizontal="center" vertical="center" wrapText="1"/>
    </xf>
    <xf numFmtId="0" fontId="45" fillId="0" borderId="3" xfId="76" applyFont="1" applyFill="1" applyBorder="1" applyAlignment="1">
      <alignment horizontal="center" vertical="center" wrapText="1"/>
    </xf>
    <xf numFmtId="3" fontId="45" fillId="0" borderId="4" xfId="76" applyNumberFormat="1" applyFont="1" applyFill="1" applyBorder="1" applyAlignment="1">
      <alignment horizontal="center" vertical="center"/>
    </xf>
    <xf numFmtId="3" fontId="45" fillId="0" borderId="3" xfId="76" applyNumberFormat="1" applyFont="1" applyFill="1" applyBorder="1" applyAlignment="1">
      <alignment horizontal="center" vertical="center"/>
    </xf>
    <xf numFmtId="0" fontId="45" fillId="0" borderId="4" xfId="76" applyFont="1" applyFill="1" applyBorder="1" applyAlignment="1">
      <alignment horizontal="center" vertical="center"/>
    </xf>
    <xf numFmtId="0" fontId="45" fillId="0" borderId="7" xfId="76" applyFont="1" applyFill="1" applyBorder="1" applyAlignment="1">
      <alignment horizontal="center" vertical="center"/>
    </xf>
    <xf numFmtId="0" fontId="45" fillId="0" borderId="3" xfId="76" applyFont="1" applyFill="1" applyBorder="1" applyAlignment="1">
      <alignment horizontal="center" vertical="center"/>
    </xf>
    <xf numFmtId="0" fontId="58" fillId="0" borderId="0" xfId="76" applyFont="1" applyFill="1" applyAlignment="1">
      <alignment horizontal="left" vertical="center" wrapText="1"/>
    </xf>
    <xf numFmtId="4" fontId="45" fillId="0" borderId="4" xfId="76" applyNumberFormat="1" applyFont="1" applyFill="1" applyBorder="1" applyAlignment="1">
      <alignment horizontal="center" vertical="center"/>
    </xf>
    <xf numFmtId="4" fontId="45" fillId="0" borderId="3" xfId="76" applyNumberFormat="1" applyFont="1" applyFill="1" applyBorder="1" applyAlignment="1">
      <alignment horizontal="center" vertical="center"/>
    </xf>
    <xf numFmtId="0" fontId="42" fillId="0" borderId="0" xfId="50" applyFont="1" applyFill="1" applyAlignment="1">
      <alignment horizontal="center" vertical="center"/>
    </xf>
    <xf numFmtId="0" fontId="49" fillId="0" borderId="0" xfId="1" applyFont="1" applyFill="1" applyAlignment="1">
      <alignment horizontal="center" vertical="center"/>
    </xf>
    <xf numFmtId="0" fontId="63" fillId="0" borderId="0" xfId="1" applyFont="1" applyFill="1" applyAlignment="1">
      <alignment horizontal="center" vertical="center"/>
    </xf>
    <xf numFmtId="0" fontId="11" fillId="0" borderId="0" xfId="1" applyFont="1" applyFill="1" applyAlignment="1">
      <alignment horizontal="center" vertical="center"/>
    </xf>
    <xf numFmtId="0" fontId="63" fillId="0" borderId="0" xfId="1" applyFont="1" applyFill="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8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997909673233242"/>
          <c:h val="0.784327381612509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эфф'!$B$86:$P$86</c:f>
              <c:numCache>
                <c:formatCode>#,##0</c:formatCode>
                <c:ptCount val="15"/>
                <c:pt idx="0">
                  <c:v>-74871424.495087534</c:v>
                </c:pt>
                <c:pt idx="1">
                  <c:v>-62457508.554461606</c:v>
                </c:pt>
                <c:pt idx="2">
                  <c:v>-56600411.645486176</c:v>
                </c:pt>
                <c:pt idx="3">
                  <c:v>-54531472.492651686</c:v>
                </c:pt>
                <c:pt idx="4">
                  <c:v>-50932383.877250947</c:v>
                </c:pt>
                <c:pt idx="5">
                  <c:v>-3649094.0534638306</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0-E74F-4F72-8280-3AD754505AB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эфф'!$B$87:$P$87</c:f>
              <c:numCache>
                <c:formatCode>#,##0</c:formatCode>
                <c:ptCount val="15"/>
                <c:pt idx="0">
                  <c:v>-74871424.495087534</c:v>
                </c:pt>
                <c:pt idx="1">
                  <c:v>-137328933.04954913</c:v>
                </c:pt>
                <c:pt idx="2">
                  <c:v>-193929344.69503531</c:v>
                </c:pt>
                <c:pt idx="3">
                  <c:v>-248460817.18768698</c:v>
                </c:pt>
                <c:pt idx="4">
                  <c:v>-299393201.06493795</c:v>
                </c:pt>
                <c:pt idx="5">
                  <c:v>-303042295.11840177</c:v>
                </c:pt>
                <c:pt idx="6">
                  <c:v>-303042295.11840177</c:v>
                </c:pt>
                <c:pt idx="7">
                  <c:v>-303042295.11840177</c:v>
                </c:pt>
                <c:pt idx="8">
                  <c:v>-303042295.11840177</c:v>
                </c:pt>
                <c:pt idx="9">
                  <c:v>-303042295.11840177</c:v>
                </c:pt>
                <c:pt idx="10">
                  <c:v>-303042295.11840177</c:v>
                </c:pt>
                <c:pt idx="11">
                  <c:v>-303042295.11840177</c:v>
                </c:pt>
                <c:pt idx="12">
                  <c:v>-303042295.11840177</c:v>
                </c:pt>
                <c:pt idx="13">
                  <c:v>-303042295.11840177</c:v>
                </c:pt>
                <c:pt idx="14">
                  <c:v>-303042295.11840177</c:v>
                </c:pt>
              </c:numCache>
            </c:numRef>
          </c:val>
          <c:smooth val="0"/>
          <c:extLst>
            <c:ext xmlns:c16="http://schemas.microsoft.com/office/drawing/2014/chart" uri="{C3380CC4-5D6E-409C-BE32-E72D297353CC}">
              <c16:uniqueId val="{00000000-DC01-4DF3-9C2B-4BFDF7736C7D}"/>
            </c:ext>
          </c:extLst>
        </c:ser>
        <c:dLbls>
          <c:showLegendKey val="0"/>
          <c:showVal val="0"/>
          <c:showCatName val="0"/>
          <c:showSerName val="0"/>
          <c:showPercent val="0"/>
          <c:showBubbleSize val="0"/>
        </c:dLbls>
        <c:smooth val="0"/>
        <c:axId val="-1166133328"/>
        <c:axId val="-1166120816"/>
      </c:lineChart>
      <c:catAx>
        <c:axId val="-11661333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6120816"/>
        <c:crosses val="autoZero"/>
        <c:auto val="1"/>
        <c:lblAlgn val="ctr"/>
        <c:lblOffset val="100"/>
        <c:noMultiLvlLbl val="0"/>
      </c:catAx>
      <c:valAx>
        <c:axId val="-11661208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6133328"/>
        <c:crosses val="autoZero"/>
        <c:crossBetween val="between"/>
      </c:valAx>
    </c:plotArea>
    <c:legend>
      <c:legendPos val="r"/>
      <c:layout>
        <c:manualLayout>
          <c:xMode val="edge"/>
          <c:yMode val="edge"/>
          <c:x val="0.10644339152861607"/>
          <c:y val="0.89000083443326816"/>
          <c:w val="0.83389410663854047"/>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30" t="s">
        <v>620</v>
      </c>
      <c r="B5" s="330"/>
      <c r="C5" s="330"/>
      <c r="D5" s="165"/>
      <c r="E5" s="165"/>
      <c r="F5" s="165"/>
      <c r="G5" s="165"/>
      <c r="H5" s="165"/>
      <c r="I5" s="165"/>
      <c r="J5" s="165"/>
    </row>
    <row r="6" spans="1:22" s="12" customFormat="1" ht="18.75" x14ac:dyDescent="0.3">
      <c r="A6" s="17"/>
      <c r="F6" s="16"/>
      <c r="G6" s="16"/>
      <c r="H6" s="15"/>
    </row>
    <row r="7" spans="1:22" s="12" customFormat="1" ht="18.75" x14ac:dyDescent="0.2">
      <c r="A7" s="334" t="s">
        <v>7</v>
      </c>
      <c r="B7" s="334"/>
      <c r="C7" s="33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5" t="s">
        <v>584</v>
      </c>
      <c r="B9" s="335"/>
      <c r="C9" s="335"/>
      <c r="D9" s="8"/>
      <c r="E9" s="8"/>
      <c r="F9" s="8"/>
      <c r="G9" s="8"/>
      <c r="H9" s="8"/>
      <c r="I9" s="13"/>
      <c r="J9" s="13"/>
      <c r="K9" s="13"/>
      <c r="L9" s="13"/>
      <c r="M9" s="13"/>
      <c r="N9" s="13"/>
      <c r="O9" s="13"/>
      <c r="P9" s="13"/>
      <c r="Q9" s="13"/>
      <c r="R9" s="13"/>
      <c r="S9" s="13"/>
      <c r="T9" s="13"/>
      <c r="U9" s="13"/>
      <c r="V9" s="13"/>
    </row>
    <row r="10" spans="1:22" s="12" customFormat="1" ht="18.75" x14ac:dyDescent="0.2">
      <c r="A10" s="331" t="s">
        <v>6</v>
      </c>
      <c r="B10" s="331"/>
      <c r="C10" s="33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33" t="s">
        <v>579</v>
      </c>
      <c r="B12" s="333"/>
      <c r="C12" s="333"/>
      <c r="D12" s="8"/>
      <c r="E12" s="8"/>
      <c r="F12" s="8"/>
      <c r="G12" s="8"/>
      <c r="H12" s="8"/>
      <c r="I12" s="13"/>
      <c r="J12" s="13"/>
      <c r="K12" s="13"/>
      <c r="L12" s="13"/>
      <c r="M12" s="13"/>
      <c r="N12" s="13"/>
      <c r="O12" s="13"/>
      <c r="P12" s="13"/>
      <c r="Q12" s="13"/>
      <c r="R12" s="13"/>
      <c r="S12" s="13"/>
      <c r="T12" s="13"/>
      <c r="U12" s="13"/>
      <c r="V12" s="13"/>
    </row>
    <row r="13" spans="1:22" s="12" customFormat="1" ht="18.75" x14ac:dyDescent="0.2">
      <c r="A13" s="331" t="s">
        <v>5</v>
      </c>
      <c r="B13" s="331"/>
      <c r="C13" s="33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0.75" customHeight="1" x14ac:dyDescent="0.2">
      <c r="A15" s="336" t="s">
        <v>580</v>
      </c>
      <c r="B15" s="335"/>
      <c r="C15" s="335"/>
      <c r="D15" s="8"/>
      <c r="E15" s="8"/>
      <c r="F15" s="8"/>
      <c r="G15" s="8"/>
      <c r="H15" s="8"/>
      <c r="I15" s="8"/>
      <c r="J15" s="8"/>
      <c r="K15" s="8"/>
      <c r="L15" s="8"/>
      <c r="M15" s="8"/>
      <c r="N15" s="8"/>
      <c r="O15" s="8"/>
      <c r="P15" s="8"/>
      <c r="Q15" s="8"/>
      <c r="R15" s="8"/>
      <c r="S15" s="8"/>
      <c r="T15" s="8"/>
      <c r="U15" s="8"/>
      <c r="V15" s="8"/>
    </row>
    <row r="16" spans="1:22" s="3" customFormat="1" ht="15" customHeight="1" x14ac:dyDescent="0.2">
      <c r="A16" s="331" t="s">
        <v>4</v>
      </c>
      <c r="B16" s="331"/>
      <c r="C16" s="33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2" t="s">
        <v>520</v>
      </c>
      <c r="B18" s="333"/>
      <c r="C18" s="33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3</v>
      </c>
      <c r="B20" s="42" t="s">
        <v>64</v>
      </c>
      <c r="C20" s="41" t="s">
        <v>63</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62</v>
      </c>
      <c r="B22" s="45" t="s">
        <v>354</v>
      </c>
      <c r="C22" s="174" t="s">
        <v>544</v>
      </c>
      <c r="D22" s="33"/>
      <c r="E22" s="33"/>
      <c r="F22" s="33"/>
      <c r="G22" s="33"/>
      <c r="H22" s="33"/>
      <c r="I22" s="32"/>
      <c r="J22" s="32"/>
      <c r="K22" s="32"/>
      <c r="L22" s="32"/>
      <c r="M22" s="32"/>
      <c r="N22" s="32"/>
      <c r="O22" s="32"/>
      <c r="P22" s="32"/>
      <c r="Q22" s="32"/>
      <c r="R22" s="32"/>
      <c r="S22" s="32"/>
      <c r="T22" s="31"/>
      <c r="U22" s="31"/>
      <c r="V22" s="31"/>
    </row>
    <row r="23" spans="1:22" s="3" customFormat="1" ht="66.75" customHeight="1" x14ac:dyDescent="0.2">
      <c r="A23" s="28" t="s">
        <v>61</v>
      </c>
      <c r="B23" s="40" t="s">
        <v>540</v>
      </c>
      <c r="C23" s="203" t="s">
        <v>547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27"/>
      <c r="B24" s="328"/>
      <c r="C24" s="32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60</v>
      </c>
      <c r="B25" s="162" t="s">
        <v>467</v>
      </c>
      <c r="C25" s="39" t="s">
        <v>541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59</v>
      </c>
      <c r="B26" s="162" t="s">
        <v>72</v>
      </c>
      <c r="C26" s="39" t="s">
        <v>538</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57</v>
      </c>
      <c r="B27" s="162" t="s">
        <v>71</v>
      </c>
      <c r="C27" s="39" t="s">
        <v>565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56</v>
      </c>
      <c r="B28" s="162" t="s">
        <v>468</v>
      </c>
      <c r="C28" s="44"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54</v>
      </c>
      <c r="B29" s="162" t="s">
        <v>469</v>
      </c>
      <c r="C29" s="175"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52</v>
      </c>
      <c r="B30" s="162" t="s">
        <v>470</v>
      </c>
      <c r="C30" s="175"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70</v>
      </c>
      <c r="B31" s="44" t="s">
        <v>471</v>
      </c>
      <c r="C31" s="175"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68</v>
      </c>
      <c r="B32" s="44" t="s">
        <v>472</v>
      </c>
      <c r="C32" s="175"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67</v>
      </c>
      <c r="B33" s="44" t="s">
        <v>473</v>
      </c>
      <c r="C33" s="175" t="s">
        <v>545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489</v>
      </c>
      <c r="B34" s="44" t="s">
        <v>474</v>
      </c>
      <c r="C34" s="175" t="s">
        <v>542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477</v>
      </c>
      <c r="B35" s="44" t="s">
        <v>69</v>
      </c>
      <c r="C35" s="175" t="s">
        <v>542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4" t="s">
        <v>475</v>
      </c>
      <c r="C36" s="175"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478</v>
      </c>
      <c r="B37" s="44" t="s">
        <v>476</v>
      </c>
      <c r="C37" s="2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491</v>
      </c>
      <c r="B38" s="44" t="s">
        <v>235</v>
      </c>
      <c r="C38" s="175" t="s">
        <v>542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27"/>
      <c r="B39" s="328"/>
      <c r="C39" s="329"/>
      <c r="D39" s="27"/>
      <c r="E39" s="27"/>
      <c r="F39" s="27"/>
      <c r="G39" s="27"/>
      <c r="H39" s="27"/>
      <c r="I39" s="27"/>
      <c r="J39" s="27"/>
      <c r="K39" s="27"/>
      <c r="L39" s="27"/>
      <c r="M39" s="27"/>
      <c r="N39" s="27"/>
      <c r="O39" s="27"/>
      <c r="P39" s="27"/>
      <c r="Q39" s="27"/>
      <c r="R39" s="27"/>
      <c r="S39" s="27"/>
      <c r="T39" s="27"/>
      <c r="U39" s="27"/>
      <c r="V39" s="27"/>
    </row>
    <row r="40" spans="1:22" ht="94.5" x14ac:dyDescent="0.25">
      <c r="A40" s="28" t="s">
        <v>479</v>
      </c>
      <c r="B40" s="175" t="s">
        <v>533</v>
      </c>
      <c r="C40" s="20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Фтз=480,31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Фит=480,31 млн рублей</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175" t="s">
        <v>515</v>
      </c>
      <c r="C41" s="176" t="s">
        <v>543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480</v>
      </c>
      <c r="B42" s="175" t="s">
        <v>530</v>
      </c>
      <c r="C42" s="173" t="s">
        <v>543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495</v>
      </c>
      <c r="B43" s="175" t="s">
        <v>496</v>
      </c>
      <c r="C43" s="176" t="s">
        <v>543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481</v>
      </c>
      <c r="B44" s="175" t="s">
        <v>521</v>
      </c>
      <c r="C44" s="49" t="s">
        <v>541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516</v>
      </c>
      <c r="B45" s="175" t="s">
        <v>522</v>
      </c>
      <c r="C45" s="49" t="s">
        <v>541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482</v>
      </c>
      <c r="B46" s="175" t="s">
        <v>523</v>
      </c>
      <c r="C46" s="176" t="s">
        <v>541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27"/>
      <c r="B47" s="328"/>
      <c r="C47" s="32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517</v>
      </c>
      <c r="B48" s="175" t="s">
        <v>531</v>
      </c>
      <c r="C48" s="49" t="str">
        <f>CONCATENATE(ROUND('6.2. Паспорт фин осв ввод'!AC24,2)," млн.рублей")</f>
        <v>93,85 млн.рублей</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483</v>
      </c>
      <c r="B49" s="175" t="s">
        <v>532</v>
      </c>
      <c r="C49" s="49" t="str">
        <f>CONCATENATE(ROUND('6.2. Паспорт фин осв ввод'!AC30,2)," млн.рублей")</f>
        <v>79,23 млн.рублей</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8.7109375" style="69" customWidth="1"/>
    <col min="8" max="27" width="9" style="69" customWidth="1"/>
    <col min="28" max="28" width="13.140625" style="68" customWidth="1"/>
    <col min="29" max="29" width="24.85546875" style="68" customWidth="1"/>
    <col min="30" max="30" width="12.85546875" style="68" customWidth="1"/>
    <col min="31" max="31" width="11" style="68" bestFit="1" customWidth="1"/>
    <col min="32" max="16384" width="9.140625" style="68"/>
  </cols>
  <sheetData>
    <row r="1" spans="1:29" ht="18.75" x14ac:dyDescent="0.25">
      <c r="A1" s="69"/>
      <c r="B1" s="69"/>
      <c r="C1" s="69"/>
      <c r="D1" s="69"/>
      <c r="E1" s="69"/>
      <c r="F1" s="69"/>
      <c r="AC1" s="43" t="s">
        <v>66</v>
      </c>
    </row>
    <row r="2" spans="1:29" ht="18.75" x14ac:dyDescent="0.3">
      <c r="A2" s="69"/>
      <c r="B2" s="69"/>
      <c r="C2" s="69"/>
      <c r="D2" s="69"/>
      <c r="E2" s="69"/>
      <c r="F2" s="69"/>
      <c r="AC2" s="15" t="s">
        <v>8</v>
      </c>
    </row>
    <row r="3" spans="1:29" ht="18.75" x14ac:dyDescent="0.3">
      <c r="A3" s="69"/>
      <c r="B3" s="69"/>
      <c r="C3" s="69"/>
      <c r="D3" s="69"/>
      <c r="E3" s="69"/>
      <c r="F3" s="69"/>
      <c r="AC3" s="15" t="s">
        <v>65</v>
      </c>
    </row>
    <row r="4" spans="1:29" ht="18.75" customHeight="1" x14ac:dyDescent="0.25">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row>
    <row r="5" spans="1:29" ht="18.75" x14ac:dyDescent="0.3">
      <c r="A5" s="69"/>
      <c r="B5" s="69"/>
      <c r="C5" s="69"/>
      <c r="D5" s="69"/>
      <c r="E5" s="69"/>
      <c r="F5" s="69"/>
      <c r="AC5" s="15"/>
    </row>
    <row r="6" spans="1:29" ht="18.75" x14ac:dyDescent="0.25">
      <c r="A6" s="334" t="s">
        <v>7</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row>
    <row r="7" spans="1:29" ht="18.75" x14ac:dyDescent="0.25">
      <c r="A7" s="158"/>
      <c r="B7" s="158"/>
      <c r="C7" s="158"/>
      <c r="D7" s="158"/>
      <c r="E7" s="158"/>
      <c r="F7" s="158"/>
      <c r="G7" s="158"/>
      <c r="H7" s="158"/>
      <c r="I7" s="158"/>
      <c r="J7" s="158"/>
      <c r="K7" s="158"/>
      <c r="L7" s="158"/>
      <c r="M7" s="158"/>
      <c r="N7" s="158"/>
      <c r="O7" s="158"/>
      <c r="P7" s="158"/>
      <c r="Q7" s="158"/>
      <c r="R7" s="86"/>
      <c r="S7" s="86"/>
      <c r="T7" s="86"/>
      <c r="U7" s="86"/>
      <c r="V7" s="86"/>
      <c r="W7" s="86"/>
      <c r="X7" s="86"/>
      <c r="Y7" s="86"/>
      <c r="Z7" s="86"/>
      <c r="AA7" s="86"/>
      <c r="AB7" s="86"/>
      <c r="AC7" s="86"/>
    </row>
    <row r="8" spans="1:29" x14ac:dyDescent="0.25">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row>
    <row r="9" spans="1:29" ht="18.75" customHeight="1" x14ac:dyDescent="0.25">
      <c r="A9" s="331" t="s">
        <v>6</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row>
    <row r="10" spans="1:29" ht="18.75" x14ac:dyDescent="0.25">
      <c r="A10" s="158"/>
      <c r="B10" s="158"/>
      <c r="C10" s="158"/>
      <c r="D10" s="158"/>
      <c r="E10" s="158"/>
      <c r="F10" s="158"/>
      <c r="G10" s="158"/>
      <c r="H10" s="158"/>
      <c r="I10" s="158"/>
      <c r="J10" s="158"/>
      <c r="K10" s="158"/>
      <c r="L10" s="158"/>
      <c r="M10" s="158"/>
      <c r="N10" s="158"/>
      <c r="O10" s="158"/>
      <c r="P10" s="158"/>
      <c r="Q10" s="158"/>
      <c r="R10" s="86"/>
      <c r="S10" s="86"/>
      <c r="T10" s="86"/>
      <c r="U10" s="86"/>
      <c r="V10" s="86"/>
      <c r="W10" s="86"/>
      <c r="X10" s="86"/>
      <c r="Y10" s="86"/>
      <c r="Z10" s="86"/>
      <c r="AA10" s="86"/>
      <c r="AB10" s="86"/>
      <c r="AC10" s="86"/>
    </row>
    <row r="11" spans="1:29" x14ac:dyDescent="0.25">
      <c r="A11" s="338" t="str">
        <f>'1. паспорт местоположение'!A12:C12</f>
        <v>N_19-1196-1</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row>
    <row r="12" spans="1:29" x14ac:dyDescent="0.25">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row>
    <row r="13" spans="1:29" ht="16.5" customHeight="1" x14ac:dyDescent="0.3">
      <c r="A13" s="11"/>
      <c r="B13" s="11"/>
      <c r="C13" s="11"/>
      <c r="D13" s="11"/>
      <c r="E13" s="11"/>
      <c r="F13" s="11"/>
      <c r="G13" s="11"/>
      <c r="H13" s="11"/>
      <c r="I13" s="11"/>
      <c r="J13" s="11"/>
      <c r="K13" s="11"/>
      <c r="L13" s="11"/>
      <c r="M13" s="11"/>
      <c r="N13" s="11"/>
      <c r="O13" s="11"/>
      <c r="P13" s="11"/>
      <c r="Q13" s="11"/>
      <c r="R13" s="85"/>
      <c r="S13" s="85"/>
      <c r="T13" s="85"/>
      <c r="U13" s="85"/>
      <c r="V13" s="85"/>
      <c r="W13" s="85"/>
      <c r="X13" s="85"/>
      <c r="Y13" s="85"/>
      <c r="Z13" s="85"/>
      <c r="AA13" s="85"/>
      <c r="AB13" s="85"/>
      <c r="AC13" s="85"/>
    </row>
    <row r="14" spans="1:29" ht="45.75" customHeight="1" x14ac:dyDescent="0.25">
      <c r="A14" s="379"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ht="15.75" customHeight="1" x14ac:dyDescent="0.25">
      <c r="A15" s="331" t="s">
        <v>4</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row>
    <row r="16" spans="1:29"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row>
    <row r="17" spans="1:32" x14ac:dyDescent="0.25">
      <c r="A17" s="69"/>
      <c r="AB17" s="69"/>
    </row>
    <row r="18" spans="1:32" x14ac:dyDescent="0.25">
      <c r="A18" s="415" t="s">
        <v>505</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19" spans="1:32" x14ac:dyDescent="0.25">
      <c r="A19" s="69"/>
      <c r="B19" s="69"/>
      <c r="C19" s="69"/>
      <c r="D19" s="69"/>
      <c r="E19" s="69"/>
      <c r="F19" s="69"/>
      <c r="AB19" s="69"/>
    </row>
    <row r="20" spans="1:32" ht="33" customHeight="1" x14ac:dyDescent="0.25">
      <c r="A20" s="411" t="s">
        <v>191</v>
      </c>
      <c r="B20" s="411" t="s">
        <v>190</v>
      </c>
      <c r="C20" s="396" t="s">
        <v>189</v>
      </c>
      <c r="D20" s="396"/>
      <c r="E20" s="414" t="s">
        <v>188</v>
      </c>
      <c r="F20" s="414"/>
      <c r="G20" s="417" t="s">
        <v>585</v>
      </c>
      <c r="H20" s="404" t="s">
        <v>574</v>
      </c>
      <c r="I20" s="405"/>
      <c r="J20" s="405"/>
      <c r="K20" s="405"/>
      <c r="L20" s="404" t="s">
        <v>575</v>
      </c>
      <c r="M20" s="405"/>
      <c r="N20" s="405"/>
      <c r="O20" s="405"/>
      <c r="P20" s="404" t="s">
        <v>576</v>
      </c>
      <c r="Q20" s="405"/>
      <c r="R20" s="405"/>
      <c r="S20" s="405"/>
      <c r="T20" s="404" t="s">
        <v>577</v>
      </c>
      <c r="U20" s="405"/>
      <c r="V20" s="405"/>
      <c r="W20" s="405"/>
      <c r="X20" s="404" t="s">
        <v>578</v>
      </c>
      <c r="Y20" s="405"/>
      <c r="Z20" s="405"/>
      <c r="AA20" s="405"/>
      <c r="AB20" s="416" t="s">
        <v>187</v>
      </c>
      <c r="AC20" s="416"/>
      <c r="AD20" s="84"/>
      <c r="AE20" s="84"/>
      <c r="AF20" s="84"/>
    </row>
    <row r="21" spans="1:32" ht="99.75" customHeight="1" x14ac:dyDescent="0.25">
      <c r="A21" s="412"/>
      <c r="B21" s="412"/>
      <c r="C21" s="396"/>
      <c r="D21" s="396"/>
      <c r="E21" s="414"/>
      <c r="F21" s="414"/>
      <c r="G21" s="418"/>
      <c r="H21" s="396" t="s">
        <v>2</v>
      </c>
      <c r="I21" s="396"/>
      <c r="J21" s="396" t="s">
        <v>9</v>
      </c>
      <c r="K21" s="396"/>
      <c r="L21" s="396" t="s">
        <v>2</v>
      </c>
      <c r="M21" s="396"/>
      <c r="N21" s="396" t="s">
        <v>9</v>
      </c>
      <c r="O21" s="396"/>
      <c r="P21" s="396" t="s">
        <v>2</v>
      </c>
      <c r="Q21" s="396"/>
      <c r="R21" s="396" t="s">
        <v>9</v>
      </c>
      <c r="S21" s="396"/>
      <c r="T21" s="396" t="s">
        <v>2</v>
      </c>
      <c r="U21" s="396"/>
      <c r="V21" s="396" t="s">
        <v>9</v>
      </c>
      <c r="W21" s="396"/>
      <c r="X21" s="396" t="s">
        <v>2</v>
      </c>
      <c r="Y21" s="396"/>
      <c r="Z21" s="396" t="s">
        <v>9</v>
      </c>
      <c r="AA21" s="396"/>
      <c r="AB21" s="416"/>
      <c r="AC21" s="416"/>
    </row>
    <row r="22" spans="1:32" ht="89.25" customHeight="1" x14ac:dyDescent="0.25">
      <c r="A22" s="413"/>
      <c r="B22" s="413"/>
      <c r="C22" s="292" t="s">
        <v>2</v>
      </c>
      <c r="D22" s="292" t="s">
        <v>186</v>
      </c>
      <c r="E22" s="293" t="s">
        <v>573</v>
      </c>
      <c r="F22" s="324" t="s">
        <v>631</v>
      </c>
      <c r="G22" s="419"/>
      <c r="H22" s="83" t="s">
        <v>484</v>
      </c>
      <c r="I22" s="83" t="s">
        <v>485</v>
      </c>
      <c r="J22" s="83" t="s">
        <v>484</v>
      </c>
      <c r="K22" s="83" t="s">
        <v>485</v>
      </c>
      <c r="L22" s="83" t="s">
        <v>484</v>
      </c>
      <c r="M22" s="83" t="s">
        <v>485</v>
      </c>
      <c r="N22" s="83" t="s">
        <v>484</v>
      </c>
      <c r="O22" s="83" t="s">
        <v>485</v>
      </c>
      <c r="P22" s="83" t="s">
        <v>484</v>
      </c>
      <c r="Q22" s="83" t="s">
        <v>485</v>
      </c>
      <c r="R22" s="83" t="s">
        <v>484</v>
      </c>
      <c r="S22" s="83" t="s">
        <v>485</v>
      </c>
      <c r="T22" s="83" t="s">
        <v>484</v>
      </c>
      <c r="U22" s="83" t="s">
        <v>485</v>
      </c>
      <c r="V22" s="83" t="s">
        <v>484</v>
      </c>
      <c r="W22" s="83" t="s">
        <v>485</v>
      </c>
      <c r="X22" s="83" t="s">
        <v>484</v>
      </c>
      <c r="Y22" s="83" t="s">
        <v>485</v>
      </c>
      <c r="Z22" s="83" t="s">
        <v>484</v>
      </c>
      <c r="AA22" s="83" t="s">
        <v>485</v>
      </c>
      <c r="AB22" s="292" t="s">
        <v>2</v>
      </c>
      <c r="AC22" s="292" t="s">
        <v>9</v>
      </c>
    </row>
    <row r="23" spans="1:32" ht="19.5" customHeight="1" x14ac:dyDescent="0.25">
      <c r="A23" s="180">
        <v>1</v>
      </c>
      <c r="B23" s="180">
        <v>2</v>
      </c>
      <c r="C23" s="291">
        <v>3</v>
      </c>
      <c r="D23" s="291">
        <v>4</v>
      </c>
      <c r="E23" s="291">
        <v>5</v>
      </c>
      <c r="F23" s="325">
        <v>6</v>
      </c>
      <c r="G23" s="291">
        <v>7</v>
      </c>
      <c r="H23" s="291">
        <v>8</v>
      </c>
      <c r="I23" s="291">
        <v>9</v>
      </c>
      <c r="J23" s="291">
        <v>10</v>
      </c>
      <c r="K23" s="291">
        <v>11</v>
      </c>
      <c r="L23" s="291">
        <v>12</v>
      </c>
      <c r="M23" s="291">
        <v>13</v>
      </c>
      <c r="N23" s="291">
        <v>14</v>
      </c>
      <c r="O23" s="291">
        <v>15</v>
      </c>
      <c r="P23" s="291">
        <v>16</v>
      </c>
      <c r="Q23" s="291">
        <v>17</v>
      </c>
      <c r="R23" s="291">
        <v>18</v>
      </c>
      <c r="S23" s="291">
        <v>19</v>
      </c>
      <c r="T23" s="291">
        <v>20</v>
      </c>
      <c r="U23" s="291">
        <v>21</v>
      </c>
      <c r="V23" s="291">
        <v>22</v>
      </c>
      <c r="W23" s="291">
        <v>23</v>
      </c>
      <c r="X23" s="291">
        <v>24</v>
      </c>
      <c r="Y23" s="291">
        <v>25</v>
      </c>
      <c r="Z23" s="291">
        <v>26</v>
      </c>
      <c r="AA23" s="291">
        <v>27</v>
      </c>
      <c r="AB23" s="291">
        <v>28</v>
      </c>
      <c r="AC23" s="291">
        <v>29</v>
      </c>
    </row>
    <row r="24" spans="1:32" ht="47.25" customHeight="1" x14ac:dyDescent="0.25">
      <c r="A24" s="81">
        <v>1</v>
      </c>
      <c r="B24" s="80" t="s">
        <v>185</v>
      </c>
      <c r="C24" s="189">
        <f>SUM(C25:C29)</f>
        <v>480.31344078000001</v>
      </c>
      <c r="D24" s="189">
        <f t="shared" ref="D24" si="0">SUM(D25:D29)</f>
        <v>0</v>
      </c>
      <c r="E24" s="189">
        <f t="shared" ref="E24:AA24" si="1">SUM(E25:E29)</f>
        <v>480.31344078000001</v>
      </c>
      <c r="F24" s="326">
        <f t="shared" si="1"/>
        <v>417.7047407</v>
      </c>
      <c r="G24" s="189">
        <f t="shared" ref="G24:I24" si="2">SUM(G25:G29)</f>
        <v>0</v>
      </c>
      <c r="H24" s="189">
        <f t="shared" si="2"/>
        <v>71.307809370000001</v>
      </c>
      <c r="I24" s="189">
        <f t="shared" si="2"/>
        <v>0</v>
      </c>
      <c r="J24" s="189">
        <f t="shared" si="1"/>
        <v>62.608700079999998</v>
      </c>
      <c r="K24" s="189">
        <f t="shared" ref="K24" si="3">SUM(K25:K29)</f>
        <v>0</v>
      </c>
      <c r="L24" s="189">
        <f t="shared" ref="L24" si="4">SUM(L25:L29)</f>
        <v>56.701685660000003</v>
      </c>
      <c r="M24" s="189">
        <f t="shared" si="1"/>
        <v>31.238246156000027</v>
      </c>
      <c r="N24" s="189">
        <f t="shared" ref="N24" si="5">SUM(N25:N29)</f>
        <v>31.238246</v>
      </c>
      <c r="O24" s="189">
        <f t="shared" si="1"/>
        <v>31.238246</v>
      </c>
      <c r="P24" s="189">
        <f t="shared" si="1"/>
        <v>153.44394958999999</v>
      </c>
      <c r="Q24" s="189">
        <f t="shared" ref="Q24:S24" si="6">SUM(Q25:Q29)</f>
        <v>0</v>
      </c>
      <c r="R24" s="189">
        <f t="shared" si="6"/>
        <v>0</v>
      </c>
      <c r="S24" s="189">
        <f t="shared" si="6"/>
        <v>0</v>
      </c>
      <c r="T24" s="189">
        <f t="shared" ref="T24" si="7">SUM(T25:T29)</f>
        <v>97.204046539999993</v>
      </c>
      <c r="U24" s="189">
        <f t="shared" si="1"/>
        <v>0</v>
      </c>
      <c r="V24" s="189">
        <f t="shared" ref="V24" si="8">SUM(V25:V29)</f>
        <v>0</v>
      </c>
      <c r="W24" s="189">
        <f t="shared" si="1"/>
        <v>0</v>
      </c>
      <c r="X24" s="189">
        <f t="shared" ref="X24" si="9">SUM(X25:X29)</f>
        <v>101.65594962</v>
      </c>
      <c r="Y24" s="189">
        <f t="shared" si="1"/>
        <v>0</v>
      </c>
      <c r="Z24" s="189">
        <f t="shared" ref="Z24" si="10">SUM(Z25:Z29)</f>
        <v>0</v>
      </c>
      <c r="AA24" s="189">
        <f t="shared" si="1"/>
        <v>0</v>
      </c>
      <c r="AB24" s="189">
        <f>H24+L24+P24+T24+X24</f>
        <v>480.31344078000001</v>
      </c>
      <c r="AC24" s="190">
        <f>J24+N24+R24+V24+Z24</f>
        <v>93.846946079999995</v>
      </c>
    </row>
    <row r="25" spans="1:32" ht="24" customHeight="1" x14ac:dyDescent="0.25">
      <c r="A25" s="78" t="s">
        <v>184</v>
      </c>
      <c r="B25" s="53" t="s">
        <v>183</v>
      </c>
      <c r="C25" s="189">
        <v>0</v>
      </c>
      <c r="D25" s="189">
        <v>0</v>
      </c>
      <c r="E25" s="189">
        <f t="shared" ref="E25:E64" si="11">C25</f>
        <v>0</v>
      </c>
      <c r="F25" s="326">
        <f>E25-G25-J25</f>
        <v>0</v>
      </c>
      <c r="G25" s="191">
        <v>0</v>
      </c>
      <c r="H25" s="191">
        <v>0</v>
      </c>
      <c r="I25" s="191">
        <v>0</v>
      </c>
      <c r="J25" s="191">
        <v>0</v>
      </c>
      <c r="K25" s="191">
        <v>0</v>
      </c>
      <c r="L25" s="191">
        <v>0</v>
      </c>
      <c r="M25" s="191">
        <v>0</v>
      </c>
      <c r="N25" s="191">
        <v>0</v>
      </c>
      <c r="O25" s="191">
        <v>0</v>
      </c>
      <c r="P25" s="191">
        <v>0</v>
      </c>
      <c r="Q25" s="191">
        <v>0</v>
      </c>
      <c r="R25" s="191">
        <v>0</v>
      </c>
      <c r="S25" s="191">
        <v>0</v>
      </c>
      <c r="T25" s="191">
        <v>0</v>
      </c>
      <c r="U25" s="191">
        <v>0</v>
      </c>
      <c r="V25" s="191">
        <v>0</v>
      </c>
      <c r="W25" s="191">
        <v>0</v>
      </c>
      <c r="X25" s="191">
        <v>0</v>
      </c>
      <c r="Y25" s="191">
        <v>0</v>
      </c>
      <c r="Z25" s="191">
        <v>0</v>
      </c>
      <c r="AA25" s="191">
        <v>0</v>
      </c>
      <c r="AB25" s="189">
        <f t="shared" ref="AB25:AB64" si="12">H25+L25+P25+T25+X25</f>
        <v>0</v>
      </c>
      <c r="AC25" s="190">
        <f t="shared" ref="AC25:AC64" si="13">J25+N25+R25+V25+Z25</f>
        <v>0</v>
      </c>
    </row>
    <row r="26" spans="1:32" x14ac:dyDescent="0.25">
      <c r="A26" s="78" t="s">
        <v>182</v>
      </c>
      <c r="B26" s="53" t="s">
        <v>181</v>
      </c>
      <c r="C26" s="189">
        <v>0</v>
      </c>
      <c r="D26" s="189">
        <v>0</v>
      </c>
      <c r="E26" s="189">
        <f t="shared" si="11"/>
        <v>0</v>
      </c>
      <c r="F26" s="326">
        <f t="shared" ref="F26:F64" si="14">E26-G26-J26</f>
        <v>0</v>
      </c>
      <c r="G26" s="191">
        <v>0</v>
      </c>
      <c r="H26" s="191">
        <v>0</v>
      </c>
      <c r="I26" s="191">
        <v>0</v>
      </c>
      <c r="J26" s="191">
        <v>0</v>
      </c>
      <c r="K26" s="191">
        <v>0</v>
      </c>
      <c r="L26" s="191">
        <v>0</v>
      </c>
      <c r="M26" s="191">
        <v>0</v>
      </c>
      <c r="N26" s="191">
        <v>0</v>
      </c>
      <c r="O26" s="191">
        <v>0</v>
      </c>
      <c r="P26" s="191">
        <v>0</v>
      </c>
      <c r="Q26" s="191">
        <v>0</v>
      </c>
      <c r="R26" s="191">
        <v>0</v>
      </c>
      <c r="S26" s="191">
        <v>0</v>
      </c>
      <c r="T26" s="191">
        <v>0</v>
      </c>
      <c r="U26" s="191">
        <v>0</v>
      </c>
      <c r="V26" s="191">
        <v>0</v>
      </c>
      <c r="W26" s="191">
        <v>0</v>
      </c>
      <c r="X26" s="191">
        <v>0</v>
      </c>
      <c r="Y26" s="191">
        <v>0</v>
      </c>
      <c r="Z26" s="191">
        <v>0</v>
      </c>
      <c r="AA26" s="191">
        <v>0</v>
      </c>
      <c r="AB26" s="189">
        <f t="shared" si="12"/>
        <v>0</v>
      </c>
      <c r="AC26" s="190">
        <f t="shared" si="13"/>
        <v>0</v>
      </c>
    </row>
    <row r="27" spans="1:32" ht="31.5" x14ac:dyDescent="0.25">
      <c r="A27" s="78" t="s">
        <v>180</v>
      </c>
      <c r="B27" s="53" t="s">
        <v>440</v>
      </c>
      <c r="C27" s="189">
        <v>480.31344078000001</v>
      </c>
      <c r="D27" s="189">
        <v>0</v>
      </c>
      <c r="E27" s="189">
        <f t="shared" si="11"/>
        <v>480.31344078000001</v>
      </c>
      <c r="F27" s="326">
        <f t="shared" si="14"/>
        <v>417.7047407</v>
      </c>
      <c r="G27" s="191">
        <v>0</v>
      </c>
      <c r="H27" s="191">
        <v>71.307809370000001</v>
      </c>
      <c r="I27" s="191">
        <v>0</v>
      </c>
      <c r="J27" s="191">
        <v>62.608700079999998</v>
      </c>
      <c r="K27" s="191">
        <v>0</v>
      </c>
      <c r="L27" s="191">
        <v>56.701685660000003</v>
      </c>
      <c r="M27" s="191">
        <v>31.238246156000027</v>
      </c>
      <c r="N27" s="191">
        <v>31.238246</v>
      </c>
      <c r="O27" s="191">
        <v>31.238246</v>
      </c>
      <c r="P27" s="191">
        <v>153.44394958999999</v>
      </c>
      <c r="Q27" s="191">
        <v>0</v>
      </c>
      <c r="R27" s="191">
        <v>0</v>
      </c>
      <c r="S27" s="191">
        <v>0</v>
      </c>
      <c r="T27" s="191">
        <v>97.204046539999993</v>
      </c>
      <c r="U27" s="191">
        <v>0</v>
      </c>
      <c r="V27" s="191">
        <v>0</v>
      </c>
      <c r="W27" s="191">
        <v>0</v>
      </c>
      <c r="X27" s="191">
        <v>101.65594962</v>
      </c>
      <c r="Y27" s="191">
        <v>0</v>
      </c>
      <c r="Z27" s="191">
        <v>0</v>
      </c>
      <c r="AA27" s="191">
        <v>0</v>
      </c>
      <c r="AB27" s="189">
        <f t="shared" si="12"/>
        <v>480.31344078000001</v>
      </c>
      <c r="AC27" s="190">
        <f t="shared" si="13"/>
        <v>93.846946079999995</v>
      </c>
    </row>
    <row r="28" spans="1:32" x14ac:dyDescent="0.25">
      <c r="A28" s="78" t="s">
        <v>179</v>
      </c>
      <c r="B28" s="53" t="s">
        <v>178</v>
      </c>
      <c r="C28" s="189">
        <v>0</v>
      </c>
      <c r="D28" s="189">
        <v>0</v>
      </c>
      <c r="E28" s="189">
        <f t="shared" si="11"/>
        <v>0</v>
      </c>
      <c r="F28" s="326">
        <f t="shared" si="14"/>
        <v>0</v>
      </c>
      <c r="G28" s="191">
        <v>0</v>
      </c>
      <c r="H28" s="191">
        <v>0</v>
      </c>
      <c r="I28" s="191">
        <v>0</v>
      </c>
      <c r="J28" s="191">
        <v>0</v>
      </c>
      <c r="K28" s="191">
        <v>0</v>
      </c>
      <c r="L28" s="191">
        <v>0</v>
      </c>
      <c r="M28" s="191">
        <v>0</v>
      </c>
      <c r="N28" s="191">
        <v>0</v>
      </c>
      <c r="O28" s="191">
        <v>0</v>
      </c>
      <c r="P28" s="191">
        <v>0</v>
      </c>
      <c r="Q28" s="191">
        <v>0</v>
      </c>
      <c r="R28" s="191">
        <v>0</v>
      </c>
      <c r="S28" s="191">
        <v>0</v>
      </c>
      <c r="T28" s="191">
        <v>0</v>
      </c>
      <c r="U28" s="191">
        <v>0</v>
      </c>
      <c r="V28" s="191">
        <v>0</v>
      </c>
      <c r="W28" s="191">
        <v>0</v>
      </c>
      <c r="X28" s="191">
        <v>0</v>
      </c>
      <c r="Y28" s="191">
        <v>0</v>
      </c>
      <c r="Z28" s="191">
        <v>0</v>
      </c>
      <c r="AA28" s="191">
        <v>0</v>
      </c>
      <c r="AB28" s="189">
        <f t="shared" si="12"/>
        <v>0</v>
      </c>
      <c r="AC28" s="190">
        <f t="shared" si="13"/>
        <v>0</v>
      </c>
    </row>
    <row r="29" spans="1:32" x14ac:dyDescent="0.25">
      <c r="A29" s="78" t="s">
        <v>177</v>
      </c>
      <c r="B29" s="82" t="s">
        <v>176</v>
      </c>
      <c r="C29" s="189">
        <v>0</v>
      </c>
      <c r="D29" s="189">
        <v>0</v>
      </c>
      <c r="E29" s="189">
        <f t="shared" si="11"/>
        <v>0</v>
      </c>
      <c r="F29" s="326">
        <f t="shared" si="14"/>
        <v>0</v>
      </c>
      <c r="G29" s="191">
        <v>0</v>
      </c>
      <c r="H29" s="191">
        <v>0</v>
      </c>
      <c r="I29" s="191">
        <v>0</v>
      </c>
      <c r="J29" s="191">
        <v>0</v>
      </c>
      <c r="K29" s="191">
        <v>0</v>
      </c>
      <c r="L29" s="191">
        <v>0</v>
      </c>
      <c r="M29" s="191">
        <v>0</v>
      </c>
      <c r="N29" s="191">
        <v>0</v>
      </c>
      <c r="O29" s="191">
        <v>0</v>
      </c>
      <c r="P29" s="191">
        <v>0</v>
      </c>
      <c r="Q29" s="191">
        <v>0</v>
      </c>
      <c r="R29" s="191">
        <v>0</v>
      </c>
      <c r="S29" s="191">
        <v>0</v>
      </c>
      <c r="T29" s="191">
        <v>0</v>
      </c>
      <c r="U29" s="191">
        <v>0</v>
      </c>
      <c r="V29" s="191">
        <v>0</v>
      </c>
      <c r="W29" s="191">
        <v>0</v>
      </c>
      <c r="X29" s="191">
        <v>0</v>
      </c>
      <c r="Y29" s="191">
        <v>0</v>
      </c>
      <c r="Z29" s="191">
        <v>0</v>
      </c>
      <c r="AA29" s="191">
        <v>0</v>
      </c>
      <c r="AB29" s="189">
        <f t="shared" si="12"/>
        <v>0</v>
      </c>
      <c r="AC29" s="190">
        <f t="shared" si="13"/>
        <v>0</v>
      </c>
    </row>
    <row r="30" spans="1:32" ht="47.25" x14ac:dyDescent="0.25">
      <c r="A30" s="81" t="s">
        <v>61</v>
      </c>
      <c r="B30" s="80" t="s">
        <v>175</v>
      </c>
      <c r="C30" s="189">
        <f t="shared" ref="C30:D30" si="15">SUM(C31:C34)</f>
        <v>400.82786731999994</v>
      </c>
      <c r="D30" s="189">
        <f t="shared" si="15"/>
        <v>0</v>
      </c>
      <c r="E30" s="189">
        <f t="shared" si="11"/>
        <v>400.82786731999994</v>
      </c>
      <c r="F30" s="326">
        <f t="shared" ref="F30" si="16">SUM(F31:F34)</f>
        <v>321.60201224999997</v>
      </c>
      <c r="G30" s="189">
        <f t="shared" ref="G30:I30" si="17">SUM(G31:G34)</f>
        <v>0</v>
      </c>
      <c r="H30" s="189">
        <f t="shared" si="17"/>
        <v>86.02171294</v>
      </c>
      <c r="I30" s="189">
        <f t="shared" si="17"/>
        <v>0</v>
      </c>
      <c r="J30" s="189">
        <f t="shared" ref="J30:AA30" si="18">SUM(J31:J34)</f>
        <v>79.225855070000009</v>
      </c>
      <c r="K30" s="189">
        <f t="shared" ref="K30" si="19">SUM(K31:K34)</f>
        <v>0</v>
      </c>
      <c r="L30" s="189">
        <f t="shared" ref="L30" si="20">SUM(L31:L34)</f>
        <v>74.00092927</v>
      </c>
      <c r="M30" s="189">
        <v>21.247129999999999</v>
      </c>
      <c r="N30" s="189">
        <f t="shared" ref="N30" si="21">SUM(N31:N34)</f>
        <v>0</v>
      </c>
      <c r="O30" s="189">
        <f t="shared" si="18"/>
        <v>0</v>
      </c>
      <c r="P30" s="189">
        <f t="shared" ref="P30" si="22">SUM(P31:P34)</f>
        <v>75.088561639999995</v>
      </c>
      <c r="Q30" s="189">
        <f t="shared" si="18"/>
        <v>0</v>
      </c>
      <c r="R30" s="189">
        <f t="shared" ref="R30" si="23">SUM(R31:R34)</f>
        <v>0</v>
      </c>
      <c r="S30" s="189">
        <f t="shared" si="18"/>
        <v>0</v>
      </c>
      <c r="T30" s="189">
        <f t="shared" ref="T30" si="24">SUM(T31:T34)</f>
        <v>81.003372119999995</v>
      </c>
      <c r="U30" s="189">
        <f t="shared" si="18"/>
        <v>0</v>
      </c>
      <c r="V30" s="189">
        <f t="shared" ref="V30" si="25">SUM(V31:V34)</f>
        <v>0</v>
      </c>
      <c r="W30" s="189">
        <f t="shared" si="18"/>
        <v>0</v>
      </c>
      <c r="X30" s="189">
        <f t="shared" ref="X30" si="26">SUM(X31:X34)</f>
        <v>84.713291350000006</v>
      </c>
      <c r="Y30" s="189">
        <f t="shared" si="18"/>
        <v>0</v>
      </c>
      <c r="Z30" s="189">
        <f t="shared" ref="Z30" si="27">SUM(Z31:Z34)</f>
        <v>0</v>
      </c>
      <c r="AA30" s="189">
        <f t="shared" si="18"/>
        <v>0</v>
      </c>
      <c r="AB30" s="189">
        <f t="shared" si="12"/>
        <v>400.82786732000005</v>
      </c>
      <c r="AC30" s="190">
        <f t="shared" si="13"/>
        <v>79.225855070000009</v>
      </c>
    </row>
    <row r="31" spans="1:32" x14ac:dyDescent="0.25">
      <c r="A31" s="81" t="s">
        <v>174</v>
      </c>
      <c r="B31" s="53" t="s">
        <v>173</v>
      </c>
      <c r="C31" s="189">
        <v>17.705685710000001</v>
      </c>
      <c r="D31" s="189">
        <v>0</v>
      </c>
      <c r="E31" s="189">
        <f t="shared" si="11"/>
        <v>17.705685710000001</v>
      </c>
      <c r="F31" s="326">
        <f t="shared" si="14"/>
        <v>0</v>
      </c>
      <c r="G31" s="191">
        <v>0</v>
      </c>
      <c r="H31" s="191">
        <v>17.705685710000001</v>
      </c>
      <c r="I31" s="191">
        <v>0</v>
      </c>
      <c r="J31" s="191">
        <v>17.705685710000001</v>
      </c>
      <c r="K31" s="191">
        <v>0</v>
      </c>
      <c r="L31" s="191">
        <v>0</v>
      </c>
      <c r="M31" s="191">
        <v>0</v>
      </c>
      <c r="N31" s="191">
        <v>0</v>
      </c>
      <c r="O31" s="191">
        <v>0</v>
      </c>
      <c r="P31" s="191">
        <f t="shared" ref="P31:P64" si="28">N31</f>
        <v>0</v>
      </c>
      <c r="Q31" s="191">
        <v>0</v>
      </c>
      <c r="R31" s="191">
        <v>0</v>
      </c>
      <c r="S31" s="191">
        <v>0</v>
      </c>
      <c r="T31" s="191">
        <f t="shared" ref="T31:T64" si="29">R31</f>
        <v>0</v>
      </c>
      <c r="U31" s="191">
        <v>0</v>
      </c>
      <c r="V31" s="191">
        <v>0</v>
      </c>
      <c r="W31" s="191">
        <v>0</v>
      </c>
      <c r="X31" s="191">
        <f t="shared" ref="X31:X64" si="30">V31</f>
        <v>0</v>
      </c>
      <c r="Y31" s="191">
        <v>0</v>
      </c>
      <c r="Z31" s="191">
        <v>0</v>
      </c>
      <c r="AA31" s="191">
        <v>0</v>
      </c>
      <c r="AB31" s="189">
        <f t="shared" si="12"/>
        <v>17.705685710000001</v>
      </c>
      <c r="AC31" s="190">
        <f t="shared" si="13"/>
        <v>17.705685710000001</v>
      </c>
    </row>
    <row r="32" spans="1:32" ht="31.5" x14ac:dyDescent="0.25">
      <c r="A32" s="81" t="s">
        <v>172</v>
      </c>
      <c r="B32" s="53" t="s">
        <v>171</v>
      </c>
      <c r="C32" s="189">
        <v>37.988112229999999</v>
      </c>
      <c r="D32" s="189">
        <v>0</v>
      </c>
      <c r="E32" s="189">
        <f t="shared" si="11"/>
        <v>37.988112229999999</v>
      </c>
      <c r="F32" s="326">
        <f t="shared" si="14"/>
        <v>36.622840879999998</v>
      </c>
      <c r="G32" s="191">
        <v>0</v>
      </c>
      <c r="H32" s="191">
        <v>6.3946450300000004</v>
      </c>
      <c r="I32" s="191">
        <v>0</v>
      </c>
      <c r="J32" s="191">
        <v>1.3652713499999996</v>
      </c>
      <c r="K32" s="191">
        <v>0</v>
      </c>
      <c r="L32" s="191">
        <v>7.58319163</v>
      </c>
      <c r="M32" s="191">
        <v>0</v>
      </c>
      <c r="N32" s="191">
        <v>0</v>
      </c>
      <c r="O32" s="191">
        <v>0</v>
      </c>
      <c r="P32" s="191">
        <v>7.0285805100000003</v>
      </c>
      <c r="Q32" s="191">
        <v>0</v>
      </c>
      <c r="R32" s="191">
        <v>0</v>
      </c>
      <c r="S32" s="191">
        <v>0</v>
      </c>
      <c r="T32" s="191">
        <v>8.3007618900000004</v>
      </c>
      <c r="U32" s="191">
        <v>0</v>
      </c>
      <c r="V32" s="191">
        <v>0</v>
      </c>
      <c r="W32" s="191">
        <v>0</v>
      </c>
      <c r="X32" s="191">
        <v>8.6809331699999994</v>
      </c>
      <c r="Y32" s="191">
        <v>0</v>
      </c>
      <c r="Z32" s="191">
        <v>0</v>
      </c>
      <c r="AA32" s="191">
        <v>0</v>
      </c>
      <c r="AB32" s="189">
        <f t="shared" si="12"/>
        <v>37.988112229999999</v>
      </c>
      <c r="AC32" s="190">
        <f t="shared" si="13"/>
        <v>1.3652713499999996</v>
      </c>
    </row>
    <row r="33" spans="1:29" x14ac:dyDescent="0.25">
      <c r="A33" s="81" t="s">
        <v>170</v>
      </c>
      <c r="B33" s="53" t="s">
        <v>169</v>
      </c>
      <c r="C33" s="189">
        <v>291.84133388999999</v>
      </c>
      <c r="D33" s="189">
        <v>0</v>
      </c>
      <c r="E33" s="189">
        <f t="shared" si="11"/>
        <v>291.84133388999999</v>
      </c>
      <c r="F33" s="326">
        <f t="shared" si="14"/>
        <v>247.39888388999998</v>
      </c>
      <c r="G33" s="191">
        <v>0</v>
      </c>
      <c r="H33" s="191">
        <v>50.184727039999999</v>
      </c>
      <c r="I33" s="191">
        <v>0</v>
      </c>
      <c r="J33" s="191">
        <v>44.442450000000001</v>
      </c>
      <c r="K33" s="191">
        <v>0</v>
      </c>
      <c r="L33" s="191">
        <v>57.571646020000003</v>
      </c>
      <c r="M33" s="191">
        <v>0</v>
      </c>
      <c r="N33" s="191">
        <v>0</v>
      </c>
      <c r="O33" s="191">
        <v>0</v>
      </c>
      <c r="P33" s="191">
        <v>55.15980836</v>
      </c>
      <c r="Q33" s="191">
        <v>0</v>
      </c>
      <c r="R33" s="191">
        <v>0</v>
      </c>
      <c r="S33" s="191">
        <v>0</v>
      </c>
      <c r="T33" s="191">
        <v>63.019444649999997</v>
      </c>
      <c r="U33" s="191">
        <v>0</v>
      </c>
      <c r="V33" s="191">
        <v>0</v>
      </c>
      <c r="W33" s="191">
        <v>0</v>
      </c>
      <c r="X33" s="191">
        <v>65.905707820000003</v>
      </c>
      <c r="Y33" s="191">
        <v>0</v>
      </c>
      <c r="Z33" s="191">
        <v>0</v>
      </c>
      <c r="AA33" s="191">
        <v>0</v>
      </c>
      <c r="AB33" s="189">
        <f t="shared" si="12"/>
        <v>291.84133388999999</v>
      </c>
      <c r="AC33" s="190">
        <f t="shared" si="13"/>
        <v>44.442450000000001</v>
      </c>
    </row>
    <row r="34" spans="1:29" x14ac:dyDescent="0.25">
      <c r="A34" s="81" t="s">
        <v>168</v>
      </c>
      <c r="B34" s="53" t="s">
        <v>167</v>
      </c>
      <c r="C34" s="189">
        <v>53.292735489999998</v>
      </c>
      <c r="D34" s="189">
        <v>0</v>
      </c>
      <c r="E34" s="189">
        <f t="shared" si="11"/>
        <v>53.292735489999998</v>
      </c>
      <c r="F34" s="326">
        <f t="shared" si="14"/>
        <v>37.580287479999996</v>
      </c>
      <c r="G34" s="191">
        <v>0</v>
      </c>
      <c r="H34" s="191">
        <v>11.73665516</v>
      </c>
      <c r="I34" s="191">
        <v>0</v>
      </c>
      <c r="J34" s="191">
        <v>15.712448009999999</v>
      </c>
      <c r="K34" s="191">
        <v>0</v>
      </c>
      <c r="L34" s="191">
        <v>8.8460916199999993</v>
      </c>
      <c r="M34" s="191">
        <v>0</v>
      </c>
      <c r="N34" s="191">
        <v>0</v>
      </c>
      <c r="O34" s="191">
        <v>0</v>
      </c>
      <c r="P34" s="191">
        <v>12.900172769999999</v>
      </c>
      <c r="Q34" s="191">
        <v>0</v>
      </c>
      <c r="R34" s="191">
        <v>0</v>
      </c>
      <c r="S34" s="191">
        <v>0</v>
      </c>
      <c r="T34" s="191">
        <v>9.6831655800000007</v>
      </c>
      <c r="U34" s="191">
        <v>0</v>
      </c>
      <c r="V34" s="191">
        <v>0</v>
      </c>
      <c r="W34" s="191">
        <v>0</v>
      </c>
      <c r="X34" s="191">
        <v>10.126650359999999</v>
      </c>
      <c r="Y34" s="191">
        <v>0</v>
      </c>
      <c r="Z34" s="191">
        <v>0</v>
      </c>
      <c r="AA34" s="191">
        <v>0</v>
      </c>
      <c r="AB34" s="189">
        <f t="shared" si="12"/>
        <v>53.292735489999998</v>
      </c>
      <c r="AC34" s="190">
        <f t="shared" si="13"/>
        <v>15.712448009999999</v>
      </c>
    </row>
    <row r="35" spans="1:29" ht="31.5" x14ac:dyDescent="0.25">
      <c r="A35" s="81" t="s">
        <v>60</v>
      </c>
      <c r="B35" s="80" t="s">
        <v>166</v>
      </c>
      <c r="C35" s="189">
        <v>0</v>
      </c>
      <c r="D35" s="189">
        <v>0</v>
      </c>
      <c r="E35" s="189">
        <f t="shared" si="11"/>
        <v>0</v>
      </c>
      <c r="F35" s="326">
        <f t="shared" si="14"/>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189">
        <f t="shared" si="12"/>
        <v>0</v>
      </c>
      <c r="AC35" s="190">
        <f t="shared" si="13"/>
        <v>0</v>
      </c>
    </row>
    <row r="36" spans="1:29" ht="31.5" x14ac:dyDescent="0.25">
      <c r="A36" s="78" t="s">
        <v>165</v>
      </c>
      <c r="B36" s="77" t="s">
        <v>164</v>
      </c>
      <c r="C36" s="189">
        <v>0</v>
      </c>
      <c r="D36" s="189">
        <v>0</v>
      </c>
      <c r="E36" s="189">
        <f t="shared" si="11"/>
        <v>0</v>
      </c>
      <c r="F36" s="326">
        <f t="shared" si="14"/>
        <v>0</v>
      </c>
      <c r="G36" s="191">
        <v>0</v>
      </c>
      <c r="H36" s="191">
        <v>0</v>
      </c>
      <c r="I36" s="191">
        <v>0</v>
      </c>
      <c r="J36" s="191">
        <v>0</v>
      </c>
      <c r="K36" s="191">
        <v>0</v>
      </c>
      <c r="L36" s="191">
        <v>0</v>
      </c>
      <c r="M36" s="191">
        <v>0</v>
      </c>
      <c r="N36" s="191">
        <v>0</v>
      </c>
      <c r="O36" s="191">
        <v>0</v>
      </c>
      <c r="P36" s="191">
        <v>0</v>
      </c>
      <c r="Q36" s="191">
        <v>0</v>
      </c>
      <c r="R36" s="191">
        <v>0</v>
      </c>
      <c r="S36" s="191">
        <v>0</v>
      </c>
      <c r="T36" s="191">
        <v>0</v>
      </c>
      <c r="U36" s="191">
        <v>0</v>
      </c>
      <c r="V36" s="191">
        <v>0</v>
      </c>
      <c r="W36" s="191">
        <v>0</v>
      </c>
      <c r="X36" s="191">
        <v>0</v>
      </c>
      <c r="Y36" s="191">
        <v>0</v>
      </c>
      <c r="Z36" s="191">
        <v>0</v>
      </c>
      <c r="AA36" s="191">
        <v>0</v>
      </c>
      <c r="AB36" s="189">
        <f t="shared" si="12"/>
        <v>0</v>
      </c>
      <c r="AC36" s="190">
        <f t="shared" si="13"/>
        <v>0</v>
      </c>
    </row>
    <row r="37" spans="1:29" x14ac:dyDescent="0.25">
      <c r="A37" s="78" t="s">
        <v>163</v>
      </c>
      <c r="B37" s="77" t="s">
        <v>153</v>
      </c>
      <c r="C37" s="189">
        <v>0</v>
      </c>
      <c r="D37" s="189">
        <v>0</v>
      </c>
      <c r="E37" s="189">
        <f t="shared" si="11"/>
        <v>0</v>
      </c>
      <c r="F37" s="326">
        <f t="shared" si="14"/>
        <v>0</v>
      </c>
      <c r="G37" s="191">
        <v>0</v>
      </c>
      <c r="H37" s="191">
        <v>0</v>
      </c>
      <c r="I37" s="191">
        <v>0</v>
      </c>
      <c r="J37" s="191">
        <v>0</v>
      </c>
      <c r="K37" s="191">
        <v>0</v>
      </c>
      <c r="L37" s="191">
        <v>0</v>
      </c>
      <c r="M37" s="191">
        <v>0</v>
      </c>
      <c r="N37" s="191">
        <v>0</v>
      </c>
      <c r="O37" s="191">
        <v>0</v>
      </c>
      <c r="P37" s="191">
        <v>0</v>
      </c>
      <c r="Q37" s="191">
        <v>0</v>
      </c>
      <c r="R37" s="191">
        <v>0</v>
      </c>
      <c r="S37" s="191">
        <v>0</v>
      </c>
      <c r="T37" s="191">
        <v>0</v>
      </c>
      <c r="U37" s="191">
        <v>0</v>
      </c>
      <c r="V37" s="191">
        <v>0</v>
      </c>
      <c r="W37" s="191">
        <v>0</v>
      </c>
      <c r="X37" s="191">
        <v>0</v>
      </c>
      <c r="Y37" s="191">
        <v>0</v>
      </c>
      <c r="Z37" s="191">
        <v>0</v>
      </c>
      <c r="AA37" s="191">
        <v>0</v>
      </c>
      <c r="AB37" s="189">
        <f t="shared" si="12"/>
        <v>0</v>
      </c>
      <c r="AC37" s="190">
        <f t="shared" si="13"/>
        <v>0</v>
      </c>
    </row>
    <row r="38" spans="1:29" x14ac:dyDescent="0.25">
      <c r="A38" s="78" t="s">
        <v>162</v>
      </c>
      <c r="B38" s="77" t="s">
        <v>151</v>
      </c>
      <c r="C38" s="189">
        <v>0</v>
      </c>
      <c r="D38" s="189">
        <v>0</v>
      </c>
      <c r="E38" s="189">
        <f t="shared" si="11"/>
        <v>0</v>
      </c>
      <c r="F38" s="326">
        <f t="shared" si="14"/>
        <v>0</v>
      </c>
      <c r="G38" s="191">
        <v>0</v>
      </c>
      <c r="H38" s="191">
        <v>0</v>
      </c>
      <c r="I38" s="191">
        <v>0</v>
      </c>
      <c r="J38" s="191">
        <v>0</v>
      </c>
      <c r="K38" s="191">
        <v>0</v>
      </c>
      <c r="L38" s="191">
        <v>0</v>
      </c>
      <c r="M38" s="191">
        <v>0</v>
      </c>
      <c r="N38" s="191">
        <v>0</v>
      </c>
      <c r="O38" s="191">
        <v>0</v>
      </c>
      <c r="P38" s="191">
        <v>0</v>
      </c>
      <c r="Q38" s="191">
        <v>0</v>
      </c>
      <c r="R38" s="191">
        <v>0</v>
      </c>
      <c r="S38" s="191">
        <v>0</v>
      </c>
      <c r="T38" s="191">
        <v>0</v>
      </c>
      <c r="U38" s="191">
        <v>0</v>
      </c>
      <c r="V38" s="191">
        <v>0</v>
      </c>
      <c r="W38" s="191">
        <v>0</v>
      </c>
      <c r="X38" s="191">
        <v>0</v>
      </c>
      <c r="Y38" s="191">
        <v>0</v>
      </c>
      <c r="Z38" s="191">
        <v>0</v>
      </c>
      <c r="AA38" s="191">
        <v>0</v>
      </c>
      <c r="AB38" s="189">
        <f t="shared" si="12"/>
        <v>0</v>
      </c>
      <c r="AC38" s="190">
        <f t="shared" si="13"/>
        <v>0</v>
      </c>
    </row>
    <row r="39" spans="1:29" ht="31.5" x14ac:dyDescent="0.25">
      <c r="A39" s="78" t="s">
        <v>161</v>
      </c>
      <c r="B39" s="53" t="s">
        <v>149</v>
      </c>
      <c r="C39" s="189">
        <v>0</v>
      </c>
      <c r="D39" s="189">
        <v>0</v>
      </c>
      <c r="E39" s="189">
        <f t="shared" si="11"/>
        <v>0</v>
      </c>
      <c r="F39" s="326">
        <f t="shared" si="14"/>
        <v>0</v>
      </c>
      <c r="G39" s="191">
        <v>0</v>
      </c>
      <c r="H39" s="191">
        <v>0</v>
      </c>
      <c r="I39" s="191">
        <v>0</v>
      </c>
      <c r="J39" s="191">
        <v>0</v>
      </c>
      <c r="K39" s="191">
        <v>0</v>
      </c>
      <c r="L39" s="191">
        <v>0</v>
      </c>
      <c r="M39" s="191">
        <v>0</v>
      </c>
      <c r="N39" s="191">
        <v>0</v>
      </c>
      <c r="O39" s="191">
        <v>0</v>
      </c>
      <c r="P39" s="191">
        <v>0</v>
      </c>
      <c r="Q39" s="191">
        <v>0</v>
      </c>
      <c r="R39" s="191">
        <v>0</v>
      </c>
      <c r="S39" s="191">
        <v>0</v>
      </c>
      <c r="T39" s="191">
        <v>0</v>
      </c>
      <c r="U39" s="191">
        <v>0</v>
      </c>
      <c r="V39" s="191">
        <v>0</v>
      </c>
      <c r="W39" s="191">
        <v>0</v>
      </c>
      <c r="X39" s="191">
        <v>0</v>
      </c>
      <c r="Y39" s="191">
        <v>0</v>
      </c>
      <c r="Z39" s="191">
        <v>0</v>
      </c>
      <c r="AA39" s="191">
        <v>0</v>
      </c>
      <c r="AB39" s="189">
        <f t="shared" si="12"/>
        <v>0</v>
      </c>
      <c r="AC39" s="190">
        <f t="shared" si="13"/>
        <v>0</v>
      </c>
    </row>
    <row r="40" spans="1:29" ht="31.5" x14ac:dyDescent="0.25">
      <c r="A40" s="78" t="s">
        <v>160</v>
      </c>
      <c r="B40" s="53" t="s">
        <v>147</v>
      </c>
      <c r="C40" s="189">
        <v>0</v>
      </c>
      <c r="D40" s="189">
        <v>0</v>
      </c>
      <c r="E40" s="189">
        <f t="shared" si="11"/>
        <v>0</v>
      </c>
      <c r="F40" s="326">
        <f t="shared" si="14"/>
        <v>0</v>
      </c>
      <c r="G40" s="191">
        <v>0</v>
      </c>
      <c r="H40" s="191">
        <v>0</v>
      </c>
      <c r="I40" s="191">
        <v>0</v>
      </c>
      <c r="J40" s="191">
        <v>0</v>
      </c>
      <c r="K40" s="191">
        <v>0</v>
      </c>
      <c r="L40" s="191">
        <v>0</v>
      </c>
      <c r="M40" s="191">
        <v>0</v>
      </c>
      <c r="N40" s="191">
        <v>0</v>
      </c>
      <c r="O40" s="191">
        <v>0</v>
      </c>
      <c r="P40" s="191">
        <v>0</v>
      </c>
      <c r="Q40" s="191">
        <v>0</v>
      </c>
      <c r="R40" s="191">
        <v>0</v>
      </c>
      <c r="S40" s="191">
        <v>0</v>
      </c>
      <c r="T40" s="191">
        <v>0</v>
      </c>
      <c r="U40" s="191">
        <v>0</v>
      </c>
      <c r="V40" s="191">
        <v>0</v>
      </c>
      <c r="W40" s="191">
        <v>0</v>
      </c>
      <c r="X40" s="191">
        <v>0</v>
      </c>
      <c r="Y40" s="191">
        <v>0</v>
      </c>
      <c r="Z40" s="191">
        <v>0</v>
      </c>
      <c r="AA40" s="191">
        <v>0</v>
      </c>
      <c r="AB40" s="189">
        <f t="shared" si="12"/>
        <v>0</v>
      </c>
      <c r="AC40" s="190">
        <f t="shared" si="13"/>
        <v>0</v>
      </c>
    </row>
    <row r="41" spans="1:29" x14ac:dyDescent="0.25">
      <c r="A41" s="78" t="s">
        <v>159</v>
      </c>
      <c r="B41" s="53" t="s">
        <v>145</v>
      </c>
      <c r="C41" s="189">
        <v>0</v>
      </c>
      <c r="D41" s="189">
        <v>0</v>
      </c>
      <c r="E41" s="189">
        <f t="shared" si="11"/>
        <v>0</v>
      </c>
      <c r="F41" s="326">
        <f t="shared" si="14"/>
        <v>0</v>
      </c>
      <c r="G41" s="191">
        <v>0</v>
      </c>
      <c r="H41" s="191">
        <v>0</v>
      </c>
      <c r="I41" s="191">
        <v>0</v>
      </c>
      <c r="J41" s="191">
        <v>0</v>
      </c>
      <c r="K41" s="191">
        <v>0</v>
      </c>
      <c r="L41" s="191">
        <v>0</v>
      </c>
      <c r="M41" s="191">
        <v>0</v>
      </c>
      <c r="N41" s="191">
        <v>0</v>
      </c>
      <c r="O41" s="191">
        <v>0</v>
      </c>
      <c r="P41" s="191">
        <v>0</v>
      </c>
      <c r="Q41" s="191">
        <v>0</v>
      </c>
      <c r="R41" s="191">
        <v>0</v>
      </c>
      <c r="S41" s="191">
        <v>0</v>
      </c>
      <c r="T41" s="191">
        <v>0</v>
      </c>
      <c r="U41" s="191">
        <v>0</v>
      </c>
      <c r="V41" s="191">
        <v>0</v>
      </c>
      <c r="W41" s="191">
        <v>0</v>
      </c>
      <c r="X41" s="191">
        <v>0</v>
      </c>
      <c r="Y41" s="191">
        <v>0</v>
      </c>
      <c r="Z41" s="191">
        <v>0</v>
      </c>
      <c r="AA41" s="191">
        <v>0</v>
      </c>
      <c r="AB41" s="189">
        <f t="shared" si="12"/>
        <v>0</v>
      </c>
      <c r="AC41" s="190">
        <f t="shared" si="13"/>
        <v>0</v>
      </c>
    </row>
    <row r="42" spans="1:29" ht="18.75" x14ac:dyDescent="0.25">
      <c r="A42" s="78" t="s">
        <v>158</v>
      </c>
      <c r="B42" s="77" t="s">
        <v>569</v>
      </c>
      <c r="C42" s="189">
        <v>0</v>
      </c>
      <c r="D42" s="189">
        <v>0</v>
      </c>
      <c r="E42" s="189">
        <f t="shared" si="11"/>
        <v>0</v>
      </c>
      <c r="F42" s="326">
        <f t="shared" si="14"/>
        <v>0</v>
      </c>
      <c r="G42" s="191">
        <v>0</v>
      </c>
      <c r="H42" s="191">
        <v>0</v>
      </c>
      <c r="I42" s="191">
        <v>0</v>
      </c>
      <c r="J42" s="191">
        <v>0</v>
      </c>
      <c r="K42" s="191">
        <v>0</v>
      </c>
      <c r="L42" s="191">
        <v>0</v>
      </c>
      <c r="M42" s="191">
        <v>0</v>
      </c>
      <c r="N42" s="191">
        <v>0</v>
      </c>
      <c r="O42" s="191">
        <v>0</v>
      </c>
      <c r="P42" s="191">
        <v>0</v>
      </c>
      <c r="Q42" s="191">
        <v>0</v>
      </c>
      <c r="R42" s="191">
        <v>0</v>
      </c>
      <c r="S42" s="191">
        <v>0</v>
      </c>
      <c r="T42" s="191">
        <v>0</v>
      </c>
      <c r="U42" s="191">
        <v>0</v>
      </c>
      <c r="V42" s="191">
        <v>0</v>
      </c>
      <c r="W42" s="191">
        <v>0</v>
      </c>
      <c r="X42" s="191">
        <v>0</v>
      </c>
      <c r="Y42" s="191">
        <v>0</v>
      </c>
      <c r="Z42" s="191">
        <v>0</v>
      </c>
      <c r="AA42" s="191">
        <v>0</v>
      </c>
      <c r="AB42" s="189">
        <f t="shared" si="12"/>
        <v>0</v>
      </c>
      <c r="AC42" s="190">
        <f t="shared" si="13"/>
        <v>0</v>
      </c>
    </row>
    <row r="43" spans="1:29" x14ac:dyDescent="0.25">
      <c r="A43" s="81" t="s">
        <v>59</v>
      </c>
      <c r="B43" s="80" t="s">
        <v>157</v>
      </c>
      <c r="C43" s="189">
        <v>0</v>
      </c>
      <c r="D43" s="189">
        <v>0</v>
      </c>
      <c r="E43" s="189">
        <f t="shared" si="11"/>
        <v>0</v>
      </c>
      <c r="F43" s="326">
        <f t="shared" si="14"/>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189">
        <f t="shared" si="12"/>
        <v>0</v>
      </c>
      <c r="AC43" s="190">
        <f t="shared" si="13"/>
        <v>0</v>
      </c>
    </row>
    <row r="44" spans="1:29" x14ac:dyDescent="0.25">
      <c r="A44" s="78" t="s">
        <v>156</v>
      </c>
      <c r="B44" s="53" t="s">
        <v>155</v>
      </c>
      <c r="C44" s="189">
        <v>0</v>
      </c>
      <c r="D44" s="189">
        <v>0</v>
      </c>
      <c r="E44" s="189">
        <f t="shared" si="11"/>
        <v>0</v>
      </c>
      <c r="F44" s="326">
        <f t="shared" si="14"/>
        <v>0</v>
      </c>
      <c r="G44" s="191">
        <v>0</v>
      </c>
      <c r="H44" s="191">
        <v>0</v>
      </c>
      <c r="I44" s="191">
        <v>0</v>
      </c>
      <c r="J44" s="191">
        <v>0</v>
      </c>
      <c r="K44" s="191">
        <v>0</v>
      </c>
      <c r="L44" s="191">
        <v>0</v>
      </c>
      <c r="M44" s="191">
        <v>0</v>
      </c>
      <c r="N44" s="191">
        <v>0</v>
      </c>
      <c r="O44" s="191">
        <v>0</v>
      </c>
      <c r="P44" s="191">
        <v>0</v>
      </c>
      <c r="Q44" s="191">
        <v>0</v>
      </c>
      <c r="R44" s="191">
        <v>0</v>
      </c>
      <c r="S44" s="191">
        <v>0</v>
      </c>
      <c r="T44" s="191">
        <v>0</v>
      </c>
      <c r="U44" s="191">
        <v>0</v>
      </c>
      <c r="V44" s="191">
        <v>0</v>
      </c>
      <c r="W44" s="191">
        <v>0</v>
      </c>
      <c r="X44" s="191">
        <v>0</v>
      </c>
      <c r="Y44" s="191">
        <v>0</v>
      </c>
      <c r="Z44" s="191">
        <v>0</v>
      </c>
      <c r="AA44" s="191">
        <v>0</v>
      </c>
      <c r="AB44" s="189">
        <f t="shared" si="12"/>
        <v>0</v>
      </c>
      <c r="AC44" s="190">
        <f t="shared" si="13"/>
        <v>0</v>
      </c>
    </row>
    <row r="45" spans="1:29" x14ac:dyDescent="0.25">
      <c r="A45" s="78" t="s">
        <v>154</v>
      </c>
      <c r="B45" s="53" t="s">
        <v>153</v>
      </c>
      <c r="C45" s="189">
        <v>0</v>
      </c>
      <c r="D45" s="189">
        <v>0</v>
      </c>
      <c r="E45" s="189">
        <f t="shared" si="11"/>
        <v>0</v>
      </c>
      <c r="F45" s="326">
        <f t="shared" si="14"/>
        <v>0</v>
      </c>
      <c r="G45" s="191">
        <v>0</v>
      </c>
      <c r="H45" s="191">
        <v>0</v>
      </c>
      <c r="I45" s="191">
        <v>0</v>
      </c>
      <c r="J45" s="191">
        <v>0</v>
      </c>
      <c r="K45" s="191">
        <v>0</v>
      </c>
      <c r="L45" s="191">
        <v>0</v>
      </c>
      <c r="M45" s="191">
        <v>0</v>
      </c>
      <c r="N45" s="191">
        <v>0</v>
      </c>
      <c r="O45" s="191">
        <v>0</v>
      </c>
      <c r="P45" s="191">
        <v>0</v>
      </c>
      <c r="Q45" s="191">
        <v>0</v>
      </c>
      <c r="R45" s="191">
        <v>0</v>
      </c>
      <c r="S45" s="191">
        <v>0</v>
      </c>
      <c r="T45" s="191">
        <v>0</v>
      </c>
      <c r="U45" s="191">
        <v>0</v>
      </c>
      <c r="V45" s="191">
        <v>0</v>
      </c>
      <c r="W45" s="191">
        <v>0</v>
      </c>
      <c r="X45" s="191">
        <v>0</v>
      </c>
      <c r="Y45" s="191">
        <v>0</v>
      </c>
      <c r="Z45" s="191">
        <v>0</v>
      </c>
      <c r="AA45" s="191">
        <v>0</v>
      </c>
      <c r="AB45" s="189">
        <f t="shared" si="12"/>
        <v>0</v>
      </c>
      <c r="AC45" s="190">
        <f t="shared" si="13"/>
        <v>0</v>
      </c>
    </row>
    <row r="46" spans="1:29" x14ac:dyDescent="0.25">
      <c r="A46" s="78" t="s">
        <v>152</v>
      </c>
      <c r="B46" s="53" t="s">
        <v>151</v>
      </c>
      <c r="C46" s="189">
        <v>0</v>
      </c>
      <c r="D46" s="189">
        <v>0</v>
      </c>
      <c r="E46" s="189">
        <f t="shared" si="11"/>
        <v>0</v>
      </c>
      <c r="F46" s="326">
        <f t="shared" si="14"/>
        <v>0</v>
      </c>
      <c r="G46" s="191">
        <v>0</v>
      </c>
      <c r="H46" s="191">
        <v>0</v>
      </c>
      <c r="I46" s="191">
        <v>0</v>
      </c>
      <c r="J46" s="191">
        <v>0</v>
      </c>
      <c r="K46" s="191">
        <v>0</v>
      </c>
      <c r="L46" s="191">
        <v>0</v>
      </c>
      <c r="M46" s="191">
        <v>0</v>
      </c>
      <c r="N46" s="191">
        <v>0</v>
      </c>
      <c r="O46" s="191">
        <v>0</v>
      </c>
      <c r="P46" s="191">
        <v>0</v>
      </c>
      <c r="Q46" s="191">
        <v>0</v>
      </c>
      <c r="R46" s="191">
        <v>0</v>
      </c>
      <c r="S46" s="191">
        <v>0</v>
      </c>
      <c r="T46" s="191">
        <v>0</v>
      </c>
      <c r="U46" s="191">
        <v>0</v>
      </c>
      <c r="V46" s="191">
        <v>0</v>
      </c>
      <c r="W46" s="191">
        <v>0</v>
      </c>
      <c r="X46" s="191">
        <v>0</v>
      </c>
      <c r="Y46" s="191">
        <v>0</v>
      </c>
      <c r="Z46" s="191">
        <v>0</v>
      </c>
      <c r="AA46" s="191">
        <v>0</v>
      </c>
      <c r="AB46" s="189">
        <f t="shared" si="12"/>
        <v>0</v>
      </c>
      <c r="AC46" s="190">
        <f t="shared" si="13"/>
        <v>0</v>
      </c>
    </row>
    <row r="47" spans="1:29" ht="31.5" x14ac:dyDescent="0.25">
      <c r="A47" s="78" t="s">
        <v>150</v>
      </c>
      <c r="B47" s="53" t="s">
        <v>149</v>
      </c>
      <c r="C47" s="189">
        <v>0</v>
      </c>
      <c r="D47" s="189">
        <v>0</v>
      </c>
      <c r="E47" s="189">
        <f t="shared" si="11"/>
        <v>0</v>
      </c>
      <c r="F47" s="326">
        <f t="shared" si="14"/>
        <v>0</v>
      </c>
      <c r="G47" s="191">
        <v>0</v>
      </c>
      <c r="H47" s="191">
        <v>0</v>
      </c>
      <c r="I47" s="191">
        <v>0</v>
      </c>
      <c r="J47" s="191">
        <v>0</v>
      </c>
      <c r="K47" s="191">
        <v>0</v>
      </c>
      <c r="L47" s="191">
        <v>0</v>
      </c>
      <c r="M47" s="191">
        <v>0</v>
      </c>
      <c r="N47" s="191">
        <v>0</v>
      </c>
      <c r="O47" s="191">
        <v>0</v>
      </c>
      <c r="P47" s="191">
        <v>0</v>
      </c>
      <c r="Q47" s="191">
        <v>0</v>
      </c>
      <c r="R47" s="191">
        <v>0</v>
      </c>
      <c r="S47" s="191">
        <v>0</v>
      </c>
      <c r="T47" s="191">
        <v>0</v>
      </c>
      <c r="U47" s="191">
        <v>0</v>
      </c>
      <c r="V47" s="191">
        <v>0</v>
      </c>
      <c r="W47" s="191">
        <v>0</v>
      </c>
      <c r="X47" s="191">
        <v>0</v>
      </c>
      <c r="Y47" s="191">
        <v>0</v>
      </c>
      <c r="Z47" s="191">
        <v>0</v>
      </c>
      <c r="AA47" s="191">
        <v>0</v>
      </c>
      <c r="AB47" s="189">
        <f t="shared" si="12"/>
        <v>0</v>
      </c>
      <c r="AC47" s="190">
        <f t="shared" si="13"/>
        <v>0</v>
      </c>
    </row>
    <row r="48" spans="1:29" ht="31.5" x14ac:dyDescent="0.25">
      <c r="A48" s="78" t="s">
        <v>148</v>
      </c>
      <c r="B48" s="53" t="s">
        <v>147</v>
      </c>
      <c r="C48" s="189">
        <v>0</v>
      </c>
      <c r="D48" s="189">
        <v>0</v>
      </c>
      <c r="E48" s="189">
        <f t="shared" si="11"/>
        <v>0</v>
      </c>
      <c r="F48" s="326">
        <f t="shared" si="14"/>
        <v>0</v>
      </c>
      <c r="G48" s="191">
        <v>0</v>
      </c>
      <c r="H48" s="191">
        <v>0</v>
      </c>
      <c r="I48" s="191">
        <v>0</v>
      </c>
      <c r="J48" s="191">
        <v>0</v>
      </c>
      <c r="K48" s="191">
        <v>0</v>
      </c>
      <c r="L48" s="191">
        <v>0</v>
      </c>
      <c r="M48" s="191">
        <v>0</v>
      </c>
      <c r="N48" s="191">
        <v>0</v>
      </c>
      <c r="O48" s="191">
        <v>0</v>
      </c>
      <c r="P48" s="191">
        <v>0</v>
      </c>
      <c r="Q48" s="191">
        <v>0</v>
      </c>
      <c r="R48" s="191">
        <v>0</v>
      </c>
      <c r="S48" s="191">
        <v>0</v>
      </c>
      <c r="T48" s="191">
        <v>0</v>
      </c>
      <c r="U48" s="191">
        <v>0</v>
      </c>
      <c r="V48" s="191">
        <v>0</v>
      </c>
      <c r="W48" s="191">
        <v>0</v>
      </c>
      <c r="X48" s="191">
        <v>0</v>
      </c>
      <c r="Y48" s="191">
        <v>0</v>
      </c>
      <c r="Z48" s="191">
        <v>0</v>
      </c>
      <c r="AA48" s="191">
        <v>0</v>
      </c>
      <c r="AB48" s="189">
        <f t="shared" si="12"/>
        <v>0</v>
      </c>
      <c r="AC48" s="190">
        <f t="shared" si="13"/>
        <v>0</v>
      </c>
    </row>
    <row r="49" spans="1:29" x14ac:dyDescent="0.25">
      <c r="A49" s="78" t="s">
        <v>146</v>
      </c>
      <c r="B49" s="53" t="s">
        <v>145</v>
      </c>
      <c r="C49" s="189">
        <v>0</v>
      </c>
      <c r="D49" s="189">
        <v>0</v>
      </c>
      <c r="E49" s="189">
        <f t="shared" si="11"/>
        <v>0</v>
      </c>
      <c r="F49" s="326">
        <f t="shared" si="14"/>
        <v>0</v>
      </c>
      <c r="G49" s="191">
        <v>0</v>
      </c>
      <c r="H49" s="191">
        <v>0</v>
      </c>
      <c r="I49" s="191">
        <v>0</v>
      </c>
      <c r="J49" s="191">
        <v>0</v>
      </c>
      <c r="K49" s="191">
        <v>0</v>
      </c>
      <c r="L49" s="191">
        <v>0</v>
      </c>
      <c r="M49" s="191">
        <v>0</v>
      </c>
      <c r="N49" s="191">
        <v>0</v>
      </c>
      <c r="O49" s="191">
        <v>0</v>
      </c>
      <c r="P49" s="191">
        <v>0</v>
      </c>
      <c r="Q49" s="191">
        <v>0</v>
      </c>
      <c r="R49" s="191">
        <v>0</v>
      </c>
      <c r="S49" s="191">
        <v>0</v>
      </c>
      <c r="T49" s="191">
        <v>0</v>
      </c>
      <c r="U49" s="191">
        <v>0</v>
      </c>
      <c r="V49" s="191">
        <v>0</v>
      </c>
      <c r="W49" s="191">
        <v>0</v>
      </c>
      <c r="X49" s="191">
        <v>0</v>
      </c>
      <c r="Y49" s="191">
        <v>0</v>
      </c>
      <c r="Z49" s="191">
        <v>0</v>
      </c>
      <c r="AA49" s="191">
        <v>0</v>
      </c>
      <c r="AB49" s="189">
        <f t="shared" si="12"/>
        <v>0</v>
      </c>
      <c r="AC49" s="190">
        <f t="shared" si="13"/>
        <v>0</v>
      </c>
    </row>
    <row r="50" spans="1:29" ht="18.75" x14ac:dyDescent="0.25">
      <c r="A50" s="78" t="s">
        <v>144</v>
      </c>
      <c r="B50" s="77" t="s">
        <v>569</v>
      </c>
      <c r="C50" s="189">
        <v>28</v>
      </c>
      <c r="D50" s="189">
        <v>0</v>
      </c>
      <c r="E50" s="189">
        <f t="shared" si="11"/>
        <v>28</v>
      </c>
      <c r="F50" s="326">
        <f t="shared" si="14"/>
        <v>8</v>
      </c>
      <c r="G50" s="191">
        <v>0</v>
      </c>
      <c r="H50" s="311">
        <v>5</v>
      </c>
      <c r="I50" s="311">
        <v>0</v>
      </c>
      <c r="J50" s="311">
        <v>20</v>
      </c>
      <c r="K50" s="311">
        <v>0</v>
      </c>
      <c r="L50" s="311">
        <v>6</v>
      </c>
      <c r="M50" s="311">
        <v>6</v>
      </c>
      <c r="N50" s="311">
        <v>0</v>
      </c>
      <c r="O50" s="311">
        <v>0</v>
      </c>
      <c r="P50" s="311">
        <v>5</v>
      </c>
      <c r="Q50" s="311">
        <v>0</v>
      </c>
      <c r="R50" s="311">
        <v>0</v>
      </c>
      <c r="S50" s="311">
        <v>0</v>
      </c>
      <c r="T50" s="311">
        <v>6</v>
      </c>
      <c r="U50" s="311">
        <v>0</v>
      </c>
      <c r="V50" s="311">
        <v>0</v>
      </c>
      <c r="W50" s="311">
        <v>0</v>
      </c>
      <c r="X50" s="311">
        <v>6</v>
      </c>
      <c r="Y50" s="311">
        <v>0</v>
      </c>
      <c r="Z50" s="311">
        <v>0</v>
      </c>
      <c r="AA50" s="311">
        <v>0</v>
      </c>
      <c r="AB50" s="189">
        <f t="shared" si="12"/>
        <v>28</v>
      </c>
      <c r="AC50" s="190">
        <f t="shared" si="13"/>
        <v>20</v>
      </c>
    </row>
    <row r="51" spans="1:29" ht="35.25" customHeight="1" x14ac:dyDescent="0.25">
      <c r="A51" s="81" t="s">
        <v>57</v>
      </c>
      <c r="B51" s="80" t="s">
        <v>143</v>
      </c>
      <c r="C51" s="189">
        <v>0</v>
      </c>
      <c r="D51" s="189">
        <v>0</v>
      </c>
      <c r="E51" s="189">
        <f t="shared" si="11"/>
        <v>0</v>
      </c>
      <c r="F51" s="326">
        <f t="shared" si="14"/>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189">
        <f t="shared" si="12"/>
        <v>0</v>
      </c>
      <c r="AC51" s="190">
        <f t="shared" si="13"/>
        <v>0</v>
      </c>
    </row>
    <row r="52" spans="1:29" x14ac:dyDescent="0.25">
      <c r="A52" s="78" t="s">
        <v>142</v>
      </c>
      <c r="B52" s="53" t="s">
        <v>141</v>
      </c>
      <c r="C52" s="189">
        <f>C30</f>
        <v>400.82786731999994</v>
      </c>
      <c r="D52" s="189">
        <v>0</v>
      </c>
      <c r="E52" s="189">
        <f t="shared" si="11"/>
        <v>400.82786731999994</v>
      </c>
      <c r="F52" s="326">
        <f t="shared" si="14"/>
        <v>322.85201224999992</v>
      </c>
      <c r="G52" s="191">
        <v>0</v>
      </c>
      <c r="H52" s="191">
        <v>86.02171294</v>
      </c>
      <c r="I52" s="191">
        <v>0</v>
      </c>
      <c r="J52" s="191">
        <v>77.975855069999994</v>
      </c>
      <c r="K52" s="191">
        <v>0</v>
      </c>
      <c r="L52" s="191">
        <v>74.00092927</v>
      </c>
      <c r="M52" s="191">
        <v>21.247129999999999</v>
      </c>
      <c r="N52" s="191">
        <v>0</v>
      </c>
      <c r="O52" s="191">
        <v>0</v>
      </c>
      <c r="P52" s="191">
        <v>75.088561639999995</v>
      </c>
      <c r="Q52" s="191">
        <v>0</v>
      </c>
      <c r="R52" s="191">
        <v>0</v>
      </c>
      <c r="S52" s="191">
        <v>0</v>
      </c>
      <c r="T52" s="191">
        <v>81.003372119999995</v>
      </c>
      <c r="U52" s="191">
        <v>0</v>
      </c>
      <c r="V52" s="191">
        <v>0</v>
      </c>
      <c r="W52" s="191">
        <v>0</v>
      </c>
      <c r="X52" s="191">
        <v>84.713291350000006</v>
      </c>
      <c r="Y52" s="191">
        <v>0</v>
      </c>
      <c r="Z52" s="191">
        <v>0</v>
      </c>
      <c r="AA52" s="191">
        <v>0</v>
      </c>
      <c r="AB52" s="189">
        <f t="shared" si="12"/>
        <v>400.82786732000005</v>
      </c>
      <c r="AC52" s="190">
        <f t="shared" si="13"/>
        <v>77.975855069999994</v>
      </c>
    </row>
    <row r="53" spans="1:29" x14ac:dyDescent="0.25">
      <c r="A53" s="78" t="s">
        <v>140</v>
      </c>
      <c r="B53" s="53" t="s">
        <v>134</v>
      </c>
      <c r="C53" s="189">
        <v>0</v>
      </c>
      <c r="D53" s="189">
        <v>0</v>
      </c>
      <c r="E53" s="189">
        <f t="shared" si="11"/>
        <v>0</v>
      </c>
      <c r="F53" s="326">
        <f t="shared" si="14"/>
        <v>0</v>
      </c>
      <c r="G53" s="191">
        <v>0</v>
      </c>
      <c r="H53" s="191">
        <f t="shared" ref="H53:H64" si="31">F53</f>
        <v>0</v>
      </c>
      <c r="I53" s="191">
        <v>0</v>
      </c>
      <c r="J53" s="191">
        <v>0</v>
      </c>
      <c r="K53" s="191">
        <v>0</v>
      </c>
      <c r="L53" s="191">
        <f t="shared" ref="L53:L64" si="32">J53</f>
        <v>0</v>
      </c>
      <c r="M53" s="191">
        <v>0</v>
      </c>
      <c r="N53" s="191">
        <v>0</v>
      </c>
      <c r="O53" s="191">
        <v>0</v>
      </c>
      <c r="P53" s="191">
        <f t="shared" si="28"/>
        <v>0</v>
      </c>
      <c r="Q53" s="191">
        <v>0</v>
      </c>
      <c r="R53" s="191">
        <v>0</v>
      </c>
      <c r="S53" s="191">
        <v>0</v>
      </c>
      <c r="T53" s="191">
        <f t="shared" si="29"/>
        <v>0</v>
      </c>
      <c r="U53" s="191">
        <v>0</v>
      </c>
      <c r="V53" s="191">
        <v>0</v>
      </c>
      <c r="W53" s="191">
        <v>0</v>
      </c>
      <c r="X53" s="191">
        <f t="shared" si="30"/>
        <v>0</v>
      </c>
      <c r="Y53" s="191">
        <v>0</v>
      </c>
      <c r="Z53" s="191">
        <v>0</v>
      </c>
      <c r="AA53" s="191">
        <v>0</v>
      </c>
      <c r="AB53" s="189">
        <f t="shared" si="12"/>
        <v>0</v>
      </c>
      <c r="AC53" s="190">
        <f t="shared" si="13"/>
        <v>0</v>
      </c>
    </row>
    <row r="54" spans="1:29" x14ac:dyDescent="0.25">
      <c r="A54" s="78" t="s">
        <v>139</v>
      </c>
      <c r="B54" s="77" t="s">
        <v>133</v>
      </c>
      <c r="C54" s="189">
        <v>0</v>
      </c>
      <c r="D54" s="189">
        <v>0</v>
      </c>
      <c r="E54" s="189">
        <f t="shared" si="11"/>
        <v>0</v>
      </c>
      <c r="F54" s="326">
        <f t="shared" si="14"/>
        <v>0</v>
      </c>
      <c r="G54" s="191">
        <v>0</v>
      </c>
      <c r="H54" s="191">
        <f t="shared" si="31"/>
        <v>0</v>
      </c>
      <c r="I54" s="191">
        <v>0</v>
      </c>
      <c r="J54" s="191">
        <v>0</v>
      </c>
      <c r="K54" s="191">
        <v>0</v>
      </c>
      <c r="L54" s="191">
        <f t="shared" si="32"/>
        <v>0</v>
      </c>
      <c r="M54" s="191">
        <v>0</v>
      </c>
      <c r="N54" s="191">
        <v>0</v>
      </c>
      <c r="O54" s="191">
        <v>0</v>
      </c>
      <c r="P54" s="191">
        <f t="shared" si="28"/>
        <v>0</v>
      </c>
      <c r="Q54" s="191">
        <v>0</v>
      </c>
      <c r="R54" s="191">
        <v>0</v>
      </c>
      <c r="S54" s="191">
        <v>0</v>
      </c>
      <c r="T54" s="191">
        <f t="shared" si="29"/>
        <v>0</v>
      </c>
      <c r="U54" s="191">
        <v>0</v>
      </c>
      <c r="V54" s="191">
        <v>0</v>
      </c>
      <c r="W54" s="191">
        <v>0</v>
      </c>
      <c r="X54" s="191">
        <f t="shared" si="30"/>
        <v>0</v>
      </c>
      <c r="Y54" s="191">
        <v>0</v>
      </c>
      <c r="Z54" s="191">
        <v>0</v>
      </c>
      <c r="AA54" s="191">
        <v>0</v>
      </c>
      <c r="AB54" s="189">
        <f t="shared" si="12"/>
        <v>0</v>
      </c>
      <c r="AC54" s="190">
        <f t="shared" si="13"/>
        <v>0</v>
      </c>
    </row>
    <row r="55" spans="1:29" x14ac:dyDescent="0.25">
      <c r="A55" s="78" t="s">
        <v>138</v>
      </c>
      <c r="B55" s="77" t="s">
        <v>132</v>
      </c>
      <c r="C55" s="189">
        <v>0</v>
      </c>
      <c r="D55" s="189">
        <v>0</v>
      </c>
      <c r="E55" s="189">
        <f t="shared" si="11"/>
        <v>0</v>
      </c>
      <c r="F55" s="326">
        <f t="shared" si="14"/>
        <v>0</v>
      </c>
      <c r="G55" s="191">
        <v>0</v>
      </c>
      <c r="H55" s="191">
        <f t="shared" si="31"/>
        <v>0</v>
      </c>
      <c r="I55" s="191">
        <v>0</v>
      </c>
      <c r="J55" s="191">
        <v>0</v>
      </c>
      <c r="K55" s="191">
        <v>0</v>
      </c>
      <c r="L55" s="191">
        <f t="shared" si="32"/>
        <v>0</v>
      </c>
      <c r="M55" s="191">
        <v>0</v>
      </c>
      <c r="N55" s="191">
        <v>0</v>
      </c>
      <c r="O55" s="191">
        <v>0</v>
      </c>
      <c r="P55" s="191">
        <f t="shared" si="28"/>
        <v>0</v>
      </c>
      <c r="Q55" s="191">
        <v>0</v>
      </c>
      <c r="R55" s="191">
        <v>0</v>
      </c>
      <c r="S55" s="191">
        <v>0</v>
      </c>
      <c r="T55" s="191">
        <f t="shared" si="29"/>
        <v>0</v>
      </c>
      <c r="U55" s="191">
        <v>0</v>
      </c>
      <c r="V55" s="191">
        <v>0</v>
      </c>
      <c r="W55" s="191">
        <v>0</v>
      </c>
      <c r="X55" s="191">
        <f t="shared" si="30"/>
        <v>0</v>
      </c>
      <c r="Y55" s="191">
        <v>0</v>
      </c>
      <c r="Z55" s="191">
        <v>0</v>
      </c>
      <c r="AA55" s="191">
        <v>0</v>
      </c>
      <c r="AB55" s="189">
        <f t="shared" si="12"/>
        <v>0</v>
      </c>
      <c r="AC55" s="190">
        <f t="shared" si="13"/>
        <v>0</v>
      </c>
    </row>
    <row r="56" spans="1:29" x14ac:dyDescent="0.25">
      <c r="A56" s="78" t="s">
        <v>137</v>
      </c>
      <c r="B56" s="77" t="s">
        <v>131</v>
      </c>
      <c r="C56" s="189">
        <v>0</v>
      </c>
      <c r="D56" s="189">
        <v>0</v>
      </c>
      <c r="E56" s="189">
        <f t="shared" si="11"/>
        <v>0</v>
      </c>
      <c r="F56" s="326">
        <f t="shared" si="14"/>
        <v>0</v>
      </c>
      <c r="G56" s="191">
        <v>0</v>
      </c>
      <c r="H56" s="191">
        <f t="shared" si="31"/>
        <v>0</v>
      </c>
      <c r="I56" s="191">
        <v>0</v>
      </c>
      <c r="J56" s="191">
        <v>0</v>
      </c>
      <c r="K56" s="191">
        <v>0</v>
      </c>
      <c r="L56" s="191">
        <f t="shared" si="32"/>
        <v>0</v>
      </c>
      <c r="M56" s="191">
        <v>0</v>
      </c>
      <c r="N56" s="191">
        <v>0</v>
      </c>
      <c r="O56" s="191">
        <v>0</v>
      </c>
      <c r="P56" s="191">
        <f t="shared" si="28"/>
        <v>0</v>
      </c>
      <c r="Q56" s="191">
        <v>0</v>
      </c>
      <c r="R56" s="191">
        <v>0</v>
      </c>
      <c r="S56" s="191">
        <v>0</v>
      </c>
      <c r="T56" s="191">
        <f t="shared" si="29"/>
        <v>0</v>
      </c>
      <c r="U56" s="191">
        <v>0</v>
      </c>
      <c r="V56" s="191">
        <v>0</v>
      </c>
      <c r="W56" s="191">
        <v>0</v>
      </c>
      <c r="X56" s="191">
        <f t="shared" si="30"/>
        <v>0</v>
      </c>
      <c r="Y56" s="191">
        <v>0</v>
      </c>
      <c r="Z56" s="191">
        <v>0</v>
      </c>
      <c r="AA56" s="191">
        <v>0</v>
      </c>
      <c r="AB56" s="189">
        <f t="shared" si="12"/>
        <v>0</v>
      </c>
      <c r="AC56" s="190">
        <f t="shared" si="13"/>
        <v>0</v>
      </c>
    </row>
    <row r="57" spans="1:29" ht="18.75" x14ac:dyDescent="0.25">
      <c r="A57" s="78" t="s">
        <v>136</v>
      </c>
      <c r="B57" s="77" t="s">
        <v>569</v>
      </c>
      <c r="C57" s="189">
        <f>C50</f>
        <v>28</v>
      </c>
      <c r="D57" s="189">
        <v>0</v>
      </c>
      <c r="E57" s="189">
        <f t="shared" si="11"/>
        <v>28</v>
      </c>
      <c r="F57" s="326">
        <f t="shared" si="14"/>
        <v>8</v>
      </c>
      <c r="G57" s="191">
        <v>0</v>
      </c>
      <c r="H57" s="191">
        <v>5</v>
      </c>
      <c r="I57" s="191">
        <v>0</v>
      </c>
      <c r="J57" s="191">
        <f>J50</f>
        <v>20</v>
      </c>
      <c r="K57" s="191">
        <v>0</v>
      </c>
      <c r="L57" s="191">
        <v>6</v>
      </c>
      <c r="M57" s="191">
        <v>6</v>
      </c>
      <c r="N57" s="191">
        <v>0</v>
      </c>
      <c r="O57" s="191">
        <v>0</v>
      </c>
      <c r="P57" s="191">
        <v>5</v>
      </c>
      <c r="Q57" s="191">
        <v>0</v>
      </c>
      <c r="R57" s="191">
        <v>0</v>
      </c>
      <c r="S57" s="191">
        <v>0</v>
      </c>
      <c r="T57" s="191">
        <v>6</v>
      </c>
      <c r="U57" s="191">
        <v>0</v>
      </c>
      <c r="V57" s="191">
        <v>0</v>
      </c>
      <c r="W57" s="191">
        <v>0</v>
      </c>
      <c r="X57" s="191">
        <v>6</v>
      </c>
      <c r="Y57" s="191">
        <v>0</v>
      </c>
      <c r="Z57" s="191">
        <v>0</v>
      </c>
      <c r="AA57" s="191">
        <v>0</v>
      </c>
      <c r="AB57" s="189">
        <f t="shared" si="12"/>
        <v>28</v>
      </c>
      <c r="AC57" s="190">
        <f t="shared" si="13"/>
        <v>20</v>
      </c>
    </row>
    <row r="58" spans="1:29" ht="36.75" customHeight="1" x14ac:dyDescent="0.25">
      <c r="A58" s="81" t="s">
        <v>56</v>
      </c>
      <c r="B58" s="99" t="s">
        <v>233</v>
      </c>
      <c r="C58" s="189">
        <v>0</v>
      </c>
      <c r="D58" s="189">
        <v>0</v>
      </c>
      <c r="E58" s="189">
        <f t="shared" si="11"/>
        <v>0</v>
      </c>
      <c r="F58" s="326">
        <f t="shared" si="14"/>
        <v>0</v>
      </c>
      <c r="G58" s="189">
        <v>0</v>
      </c>
      <c r="H58" s="189">
        <f t="shared" si="31"/>
        <v>0</v>
      </c>
      <c r="I58" s="189">
        <v>0</v>
      </c>
      <c r="J58" s="189">
        <v>0</v>
      </c>
      <c r="K58" s="189">
        <v>0</v>
      </c>
      <c r="L58" s="189">
        <f t="shared" si="32"/>
        <v>0</v>
      </c>
      <c r="M58" s="189">
        <v>0</v>
      </c>
      <c r="N58" s="189">
        <v>0</v>
      </c>
      <c r="O58" s="189">
        <v>0</v>
      </c>
      <c r="P58" s="189">
        <f t="shared" si="28"/>
        <v>0</v>
      </c>
      <c r="Q58" s="189">
        <v>0</v>
      </c>
      <c r="R58" s="189">
        <v>0</v>
      </c>
      <c r="S58" s="189">
        <v>0</v>
      </c>
      <c r="T58" s="189">
        <f t="shared" si="29"/>
        <v>0</v>
      </c>
      <c r="U58" s="189">
        <v>0</v>
      </c>
      <c r="V58" s="189">
        <v>0</v>
      </c>
      <c r="W58" s="189">
        <v>0</v>
      </c>
      <c r="X58" s="189">
        <f t="shared" si="30"/>
        <v>0</v>
      </c>
      <c r="Y58" s="189">
        <v>0</v>
      </c>
      <c r="Z58" s="189">
        <v>0</v>
      </c>
      <c r="AA58" s="189">
        <v>0</v>
      </c>
      <c r="AB58" s="189">
        <f t="shared" si="12"/>
        <v>0</v>
      </c>
      <c r="AC58" s="190">
        <f t="shared" si="13"/>
        <v>0</v>
      </c>
    </row>
    <row r="59" spans="1:29" x14ac:dyDescent="0.25">
      <c r="A59" s="81" t="s">
        <v>54</v>
      </c>
      <c r="B59" s="80" t="s">
        <v>135</v>
      </c>
      <c r="C59" s="189">
        <v>0</v>
      </c>
      <c r="D59" s="189">
        <v>0</v>
      </c>
      <c r="E59" s="189">
        <f t="shared" si="11"/>
        <v>0</v>
      </c>
      <c r="F59" s="326">
        <f t="shared" si="14"/>
        <v>0</v>
      </c>
      <c r="G59" s="189">
        <v>0</v>
      </c>
      <c r="H59" s="189">
        <f t="shared" si="31"/>
        <v>0</v>
      </c>
      <c r="I59" s="189">
        <v>0</v>
      </c>
      <c r="J59" s="189">
        <v>0</v>
      </c>
      <c r="K59" s="189">
        <v>0</v>
      </c>
      <c r="L59" s="189">
        <f t="shared" si="32"/>
        <v>0</v>
      </c>
      <c r="M59" s="189">
        <v>0</v>
      </c>
      <c r="N59" s="189">
        <v>0</v>
      </c>
      <c r="O59" s="189">
        <v>0</v>
      </c>
      <c r="P59" s="189">
        <f t="shared" si="28"/>
        <v>0</v>
      </c>
      <c r="Q59" s="189">
        <v>0</v>
      </c>
      <c r="R59" s="189">
        <v>0</v>
      </c>
      <c r="S59" s="189">
        <v>0</v>
      </c>
      <c r="T59" s="189">
        <f t="shared" si="29"/>
        <v>0</v>
      </c>
      <c r="U59" s="189">
        <v>0</v>
      </c>
      <c r="V59" s="189">
        <v>0</v>
      </c>
      <c r="W59" s="189">
        <v>0</v>
      </c>
      <c r="X59" s="189">
        <f t="shared" si="30"/>
        <v>0</v>
      </c>
      <c r="Y59" s="189">
        <v>0</v>
      </c>
      <c r="Z59" s="189">
        <v>0</v>
      </c>
      <c r="AA59" s="189">
        <v>0</v>
      </c>
      <c r="AB59" s="189">
        <f t="shared" si="12"/>
        <v>0</v>
      </c>
      <c r="AC59" s="190">
        <f t="shared" si="13"/>
        <v>0</v>
      </c>
    </row>
    <row r="60" spans="1:29" x14ac:dyDescent="0.25">
      <c r="A60" s="78" t="s">
        <v>227</v>
      </c>
      <c r="B60" s="79" t="s">
        <v>155</v>
      </c>
      <c r="C60" s="189">
        <v>0</v>
      </c>
      <c r="D60" s="189">
        <v>0</v>
      </c>
      <c r="E60" s="189">
        <f t="shared" si="11"/>
        <v>0</v>
      </c>
      <c r="F60" s="326">
        <f t="shared" si="14"/>
        <v>0</v>
      </c>
      <c r="G60" s="191">
        <v>0</v>
      </c>
      <c r="H60" s="191">
        <f t="shared" si="31"/>
        <v>0</v>
      </c>
      <c r="I60" s="191">
        <v>0</v>
      </c>
      <c r="J60" s="191">
        <v>0</v>
      </c>
      <c r="K60" s="191">
        <v>0</v>
      </c>
      <c r="L60" s="191">
        <f t="shared" si="32"/>
        <v>0</v>
      </c>
      <c r="M60" s="191">
        <v>0</v>
      </c>
      <c r="N60" s="191">
        <v>0</v>
      </c>
      <c r="O60" s="191">
        <v>0</v>
      </c>
      <c r="P60" s="191">
        <f t="shared" si="28"/>
        <v>0</v>
      </c>
      <c r="Q60" s="191">
        <v>0</v>
      </c>
      <c r="R60" s="191">
        <v>0</v>
      </c>
      <c r="S60" s="191">
        <v>0</v>
      </c>
      <c r="T60" s="191">
        <f t="shared" si="29"/>
        <v>0</v>
      </c>
      <c r="U60" s="191">
        <v>0</v>
      </c>
      <c r="V60" s="191">
        <v>0</v>
      </c>
      <c r="W60" s="191">
        <v>0</v>
      </c>
      <c r="X60" s="191">
        <f t="shared" si="30"/>
        <v>0</v>
      </c>
      <c r="Y60" s="191">
        <v>0</v>
      </c>
      <c r="Z60" s="191">
        <v>0</v>
      </c>
      <c r="AA60" s="191">
        <v>0</v>
      </c>
      <c r="AB60" s="189">
        <f t="shared" si="12"/>
        <v>0</v>
      </c>
      <c r="AC60" s="190">
        <f t="shared" si="13"/>
        <v>0</v>
      </c>
    </row>
    <row r="61" spans="1:29" x14ac:dyDescent="0.25">
      <c r="A61" s="78" t="s">
        <v>228</v>
      </c>
      <c r="B61" s="79" t="s">
        <v>153</v>
      </c>
      <c r="C61" s="189">
        <v>0</v>
      </c>
      <c r="D61" s="189">
        <v>0</v>
      </c>
      <c r="E61" s="189">
        <f t="shared" si="11"/>
        <v>0</v>
      </c>
      <c r="F61" s="326">
        <f t="shared" si="14"/>
        <v>0</v>
      </c>
      <c r="G61" s="191">
        <v>0</v>
      </c>
      <c r="H61" s="191">
        <f t="shared" si="31"/>
        <v>0</v>
      </c>
      <c r="I61" s="191">
        <v>0</v>
      </c>
      <c r="J61" s="191">
        <v>0</v>
      </c>
      <c r="K61" s="191">
        <v>0</v>
      </c>
      <c r="L61" s="191">
        <f t="shared" si="32"/>
        <v>0</v>
      </c>
      <c r="M61" s="191">
        <v>0</v>
      </c>
      <c r="N61" s="191">
        <v>0</v>
      </c>
      <c r="O61" s="191">
        <v>0</v>
      </c>
      <c r="P61" s="191">
        <f t="shared" si="28"/>
        <v>0</v>
      </c>
      <c r="Q61" s="191">
        <v>0</v>
      </c>
      <c r="R61" s="191">
        <v>0</v>
      </c>
      <c r="S61" s="191">
        <v>0</v>
      </c>
      <c r="T61" s="191">
        <f t="shared" si="29"/>
        <v>0</v>
      </c>
      <c r="U61" s="191">
        <v>0</v>
      </c>
      <c r="V61" s="191">
        <v>0</v>
      </c>
      <c r="W61" s="191">
        <v>0</v>
      </c>
      <c r="X61" s="191">
        <f t="shared" si="30"/>
        <v>0</v>
      </c>
      <c r="Y61" s="191">
        <v>0</v>
      </c>
      <c r="Z61" s="191">
        <v>0</v>
      </c>
      <c r="AA61" s="191">
        <v>0</v>
      </c>
      <c r="AB61" s="189">
        <f t="shared" si="12"/>
        <v>0</v>
      </c>
      <c r="AC61" s="190">
        <f t="shared" si="13"/>
        <v>0</v>
      </c>
    </row>
    <row r="62" spans="1:29" x14ac:dyDescent="0.25">
      <c r="A62" s="78" t="s">
        <v>229</v>
      </c>
      <c r="B62" s="79" t="s">
        <v>151</v>
      </c>
      <c r="C62" s="189">
        <v>0</v>
      </c>
      <c r="D62" s="189">
        <v>0</v>
      </c>
      <c r="E62" s="189">
        <f t="shared" si="11"/>
        <v>0</v>
      </c>
      <c r="F62" s="326">
        <f t="shared" si="14"/>
        <v>0</v>
      </c>
      <c r="G62" s="191">
        <v>0</v>
      </c>
      <c r="H62" s="191">
        <f t="shared" si="31"/>
        <v>0</v>
      </c>
      <c r="I62" s="191">
        <v>0</v>
      </c>
      <c r="J62" s="191">
        <v>0</v>
      </c>
      <c r="K62" s="191">
        <v>0</v>
      </c>
      <c r="L62" s="191">
        <f t="shared" si="32"/>
        <v>0</v>
      </c>
      <c r="M62" s="191">
        <v>0</v>
      </c>
      <c r="N62" s="191">
        <v>0</v>
      </c>
      <c r="O62" s="191">
        <v>0</v>
      </c>
      <c r="P62" s="191">
        <f t="shared" si="28"/>
        <v>0</v>
      </c>
      <c r="Q62" s="191">
        <v>0</v>
      </c>
      <c r="R62" s="191">
        <v>0</v>
      </c>
      <c r="S62" s="191">
        <v>0</v>
      </c>
      <c r="T62" s="191">
        <f t="shared" si="29"/>
        <v>0</v>
      </c>
      <c r="U62" s="191">
        <v>0</v>
      </c>
      <c r="V62" s="191">
        <v>0</v>
      </c>
      <c r="W62" s="191">
        <v>0</v>
      </c>
      <c r="X62" s="191">
        <f t="shared" si="30"/>
        <v>0</v>
      </c>
      <c r="Y62" s="191">
        <v>0</v>
      </c>
      <c r="Z62" s="191">
        <v>0</v>
      </c>
      <c r="AA62" s="191">
        <v>0</v>
      </c>
      <c r="AB62" s="189">
        <f t="shared" si="12"/>
        <v>0</v>
      </c>
      <c r="AC62" s="190">
        <f t="shared" si="13"/>
        <v>0</v>
      </c>
    </row>
    <row r="63" spans="1:29" x14ac:dyDescent="0.25">
      <c r="A63" s="78" t="s">
        <v>230</v>
      </c>
      <c r="B63" s="79" t="s">
        <v>232</v>
      </c>
      <c r="C63" s="189">
        <v>0</v>
      </c>
      <c r="D63" s="189">
        <v>0</v>
      </c>
      <c r="E63" s="189">
        <f t="shared" si="11"/>
        <v>0</v>
      </c>
      <c r="F63" s="326">
        <f t="shared" si="14"/>
        <v>0</v>
      </c>
      <c r="G63" s="191">
        <v>0</v>
      </c>
      <c r="H63" s="191">
        <f t="shared" si="31"/>
        <v>0</v>
      </c>
      <c r="I63" s="191">
        <v>0</v>
      </c>
      <c r="J63" s="191">
        <v>0</v>
      </c>
      <c r="K63" s="191">
        <v>0</v>
      </c>
      <c r="L63" s="191">
        <f t="shared" si="32"/>
        <v>0</v>
      </c>
      <c r="M63" s="191">
        <v>0</v>
      </c>
      <c r="N63" s="191">
        <v>0</v>
      </c>
      <c r="O63" s="191">
        <v>0</v>
      </c>
      <c r="P63" s="191">
        <f t="shared" si="28"/>
        <v>0</v>
      </c>
      <c r="Q63" s="191">
        <v>0</v>
      </c>
      <c r="R63" s="191">
        <v>0</v>
      </c>
      <c r="S63" s="191">
        <v>0</v>
      </c>
      <c r="T63" s="191">
        <f t="shared" si="29"/>
        <v>0</v>
      </c>
      <c r="U63" s="191">
        <v>0</v>
      </c>
      <c r="V63" s="191">
        <v>0</v>
      </c>
      <c r="W63" s="191">
        <v>0</v>
      </c>
      <c r="X63" s="191">
        <f t="shared" si="30"/>
        <v>0</v>
      </c>
      <c r="Y63" s="191">
        <v>0</v>
      </c>
      <c r="Z63" s="191">
        <v>0</v>
      </c>
      <c r="AA63" s="191">
        <v>0</v>
      </c>
      <c r="AB63" s="189">
        <f t="shared" si="12"/>
        <v>0</v>
      </c>
      <c r="AC63" s="190">
        <f t="shared" si="13"/>
        <v>0</v>
      </c>
    </row>
    <row r="64" spans="1:29" ht="18.75" x14ac:dyDescent="0.25">
      <c r="A64" s="78" t="s">
        <v>231</v>
      </c>
      <c r="B64" s="77" t="s">
        <v>130</v>
      </c>
      <c r="C64" s="189">
        <v>0</v>
      </c>
      <c r="D64" s="189">
        <v>0</v>
      </c>
      <c r="E64" s="189">
        <f t="shared" si="11"/>
        <v>0</v>
      </c>
      <c r="F64" s="326">
        <f t="shared" si="14"/>
        <v>0</v>
      </c>
      <c r="G64" s="191">
        <v>0</v>
      </c>
      <c r="H64" s="191">
        <f t="shared" si="31"/>
        <v>0</v>
      </c>
      <c r="I64" s="191">
        <v>0</v>
      </c>
      <c r="J64" s="191">
        <v>0</v>
      </c>
      <c r="K64" s="191">
        <v>0</v>
      </c>
      <c r="L64" s="191">
        <f t="shared" si="32"/>
        <v>0</v>
      </c>
      <c r="M64" s="191">
        <v>0</v>
      </c>
      <c r="N64" s="191">
        <v>0</v>
      </c>
      <c r="O64" s="191">
        <v>0</v>
      </c>
      <c r="P64" s="191">
        <f t="shared" si="28"/>
        <v>0</v>
      </c>
      <c r="Q64" s="191">
        <v>0</v>
      </c>
      <c r="R64" s="191">
        <v>0</v>
      </c>
      <c r="S64" s="191">
        <v>0</v>
      </c>
      <c r="T64" s="191">
        <f t="shared" si="29"/>
        <v>0</v>
      </c>
      <c r="U64" s="191">
        <v>0</v>
      </c>
      <c r="V64" s="191">
        <v>0</v>
      </c>
      <c r="W64" s="191">
        <v>0</v>
      </c>
      <c r="X64" s="191">
        <f t="shared" si="30"/>
        <v>0</v>
      </c>
      <c r="Y64" s="191">
        <v>0</v>
      </c>
      <c r="Z64" s="191">
        <v>0</v>
      </c>
      <c r="AA64" s="191">
        <v>0</v>
      </c>
      <c r="AB64" s="189">
        <f t="shared" si="12"/>
        <v>0</v>
      </c>
      <c r="AC64" s="190">
        <f t="shared" si="13"/>
        <v>0</v>
      </c>
    </row>
    <row r="65" spans="1:28" x14ac:dyDescent="0.2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69"/>
    </row>
    <row r="66" spans="1:28" ht="54" customHeight="1" x14ac:dyDescent="0.25">
      <c r="A66" s="69"/>
      <c r="B66" s="408"/>
      <c r="C66" s="408"/>
      <c r="D66" s="408"/>
      <c r="E66" s="408"/>
      <c r="F66" s="408"/>
      <c r="G66" s="408"/>
      <c r="H66" s="408"/>
      <c r="I66" s="408"/>
      <c r="J66" s="408"/>
      <c r="K66" s="408"/>
      <c r="L66" s="408"/>
      <c r="M66" s="408"/>
      <c r="N66" s="408"/>
      <c r="O66" s="408"/>
      <c r="P66" s="408"/>
      <c r="Q66" s="408"/>
      <c r="R66" s="183"/>
      <c r="S66" s="183"/>
      <c r="T66" s="183"/>
      <c r="U66" s="183"/>
      <c r="V66" s="183"/>
      <c r="W66" s="183"/>
      <c r="X66" s="183"/>
      <c r="Y66" s="183"/>
      <c r="Z66" s="183"/>
      <c r="AA66" s="183"/>
      <c r="AB66" s="73"/>
    </row>
    <row r="67" spans="1:28" x14ac:dyDescent="0.25">
      <c r="A67" s="69"/>
      <c r="B67" s="69"/>
      <c r="C67" s="69"/>
      <c r="D67" s="69"/>
      <c r="E67" s="69"/>
      <c r="F67" s="69"/>
      <c r="AB67" s="69"/>
    </row>
    <row r="68" spans="1:28" ht="50.25" customHeight="1" x14ac:dyDescent="0.25">
      <c r="A68" s="69"/>
      <c r="B68" s="409"/>
      <c r="C68" s="409"/>
      <c r="D68" s="409"/>
      <c r="E68" s="409"/>
      <c r="F68" s="409"/>
      <c r="G68" s="409"/>
      <c r="H68" s="409"/>
      <c r="I68" s="409"/>
      <c r="J68" s="409"/>
      <c r="K68" s="409"/>
      <c r="L68" s="409"/>
      <c r="M68" s="409"/>
      <c r="N68" s="409"/>
      <c r="O68" s="409"/>
      <c r="P68" s="409"/>
      <c r="Q68" s="409"/>
      <c r="R68" s="184"/>
      <c r="S68" s="184"/>
      <c r="T68" s="184"/>
      <c r="U68" s="184"/>
      <c r="V68" s="184"/>
      <c r="W68" s="184"/>
      <c r="X68" s="184"/>
      <c r="Y68" s="184"/>
      <c r="Z68" s="184"/>
      <c r="AA68" s="184"/>
      <c r="AB68" s="69"/>
    </row>
    <row r="69" spans="1:28" x14ac:dyDescent="0.25">
      <c r="A69" s="69"/>
      <c r="B69" s="69"/>
      <c r="C69" s="69"/>
      <c r="D69" s="69"/>
      <c r="E69" s="69"/>
      <c r="F69" s="69"/>
      <c r="AB69" s="69"/>
    </row>
    <row r="70" spans="1:28" ht="36.75" customHeight="1" x14ac:dyDescent="0.25">
      <c r="A70" s="69"/>
      <c r="B70" s="408"/>
      <c r="C70" s="408"/>
      <c r="D70" s="408"/>
      <c r="E70" s="408"/>
      <c r="F70" s="408"/>
      <c r="G70" s="408"/>
      <c r="H70" s="408"/>
      <c r="I70" s="408"/>
      <c r="J70" s="408"/>
      <c r="K70" s="408"/>
      <c r="L70" s="408"/>
      <c r="M70" s="408"/>
      <c r="N70" s="408"/>
      <c r="O70" s="408"/>
      <c r="P70" s="408"/>
      <c r="Q70" s="408"/>
      <c r="R70" s="183"/>
      <c r="S70" s="183"/>
      <c r="T70" s="183"/>
      <c r="U70" s="183"/>
      <c r="V70" s="183"/>
      <c r="W70" s="183"/>
      <c r="X70" s="183"/>
      <c r="Y70" s="183"/>
      <c r="Z70" s="183"/>
      <c r="AA70" s="183"/>
      <c r="AB70" s="69"/>
    </row>
    <row r="71" spans="1:28" x14ac:dyDescent="0.25">
      <c r="A71" s="69"/>
      <c r="B71" s="72"/>
      <c r="C71" s="72"/>
      <c r="D71" s="72"/>
      <c r="E71" s="72"/>
      <c r="F71" s="72"/>
      <c r="AB71" s="69"/>
    </row>
    <row r="72" spans="1:28" ht="51" customHeight="1" x14ac:dyDescent="0.25">
      <c r="A72" s="69"/>
      <c r="B72" s="408"/>
      <c r="C72" s="408"/>
      <c r="D72" s="408"/>
      <c r="E72" s="408"/>
      <c r="F72" s="408"/>
      <c r="G72" s="408"/>
      <c r="H72" s="408"/>
      <c r="I72" s="408"/>
      <c r="J72" s="408"/>
      <c r="K72" s="408"/>
      <c r="L72" s="408"/>
      <c r="M72" s="408"/>
      <c r="N72" s="408"/>
      <c r="O72" s="408"/>
      <c r="P72" s="408"/>
      <c r="Q72" s="408"/>
      <c r="R72" s="183"/>
      <c r="S72" s="183"/>
      <c r="T72" s="183"/>
      <c r="U72" s="183"/>
      <c r="V72" s="183"/>
      <c r="W72" s="183"/>
      <c r="X72" s="183"/>
      <c r="Y72" s="183"/>
      <c r="Z72" s="183"/>
      <c r="AA72" s="183"/>
      <c r="AB72" s="69"/>
    </row>
    <row r="73" spans="1:28" ht="32.25" customHeight="1" x14ac:dyDescent="0.25">
      <c r="A73" s="69"/>
      <c r="B73" s="409"/>
      <c r="C73" s="409"/>
      <c r="D73" s="409"/>
      <c r="E73" s="409"/>
      <c r="F73" s="409"/>
      <c r="G73" s="409"/>
      <c r="H73" s="409"/>
      <c r="I73" s="409"/>
      <c r="J73" s="409"/>
      <c r="K73" s="409"/>
      <c r="L73" s="409"/>
      <c r="M73" s="409"/>
      <c r="N73" s="409"/>
      <c r="O73" s="409"/>
      <c r="P73" s="409"/>
      <c r="Q73" s="409"/>
      <c r="R73" s="184"/>
      <c r="S73" s="184"/>
      <c r="T73" s="184"/>
      <c r="U73" s="184"/>
      <c r="V73" s="184"/>
      <c r="W73" s="184"/>
      <c r="X73" s="184"/>
      <c r="Y73" s="184"/>
      <c r="Z73" s="184"/>
      <c r="AA73" s="184"/>
      <c r="AB73" s="69"/>
    </row>
    <row r="74" spans="1:28" ht="51.75" customHeight="1" x14ac:dyDescent="0.25">
      <c r="A74" s="69"/>
      <c r="B74" s="408"/>
      <c r="C74" s="408"/>
      <c r="D74" s="408"/>
      <c r="E74" s="408"/>
      <c r="F74" s="408"/>
      <c r="G74" s="408"/>
      <c r="H74" s="408"/>
      <c r="I74" s="408"/>
      <c r="J74" s="408"/>
      <c r="K74" s="408"/>
      <c r="L74" s="408"/>
      <c r="M74" s="408"/>
      <c r="N74" s="408"/>
      <c r="O74" s="408"/>
      <c r="P74" s="408"/>
      <c r="Q74" s="408"/>
      <c r="R74" s="183"/>
      <c r="S74" s="183"/>
      <c r="T74" s="183"/>
      <c r="U74" s="183"/>
      <c r="V74" s="183"/>
      <c r="W74" s="183"/>
      <c r="X74" s="183"/>
      <c r="Y74" s="183"/>
      <c r="Z74" s="183"/>
      <c r="AA74" s="183"/>
      <c r="AB74" s="69"/>
    </row>
    <row r="75" spans="1:28" ht="21.75" customHeight="1" x14ac:dyDescent="0.25">
      <c r="A75" s="69"/>
      <c r="B75" s="406"/>
      <c r="C75" s="406"/>
      <c r="D75" s="406"/>
      <c r="E75" s="406"/>
      <c r="F75" s="406"/>
      <c r="G75" s="406"/>
      <c r="H75" s="406"/>
      <c r="I75" s="406"/>
      <c r="J75" s="406"/>
      <c r="K75" s="406"/>
      <c r="L75" s="406"/>
      <c r="M75" s="406"/>
      <c r="N75" s="406"/>
      <c r="O75" s="406"/>
      <c r="P75" s="406"/>
      <c r="Q75" s="406"/>
      <c r="R75" s="181"/>
      <c r="S75" s="181"/>
      <c r="T75" s="181"/>
      <c r="U75" s="181"/>
      <c r="V75" s="181"/>
      <c r="W75" s="181"/>
      <c r="X75" s="181"/>
      <c r="Y75" s="181"/>
      <c r="Z75" s="181"/>
      <c r="AA75" s="181"/>
      <c r="AB75" s="69"/>
    </row>
    <row r="76" spans="1:28" ht="23.25" customHeight="1" x14ac:dyDescent="0.25">
      <c r="A76" s="69"/>
      <c r="B76" s="70"/>
      <c r="C76" s="70"/>
      <c r="D76" s="70"/>
      <c r="E76" s="70"/>
      <c r="F76" s="70"/>
      <c r="AB76" s="69"/>
    </row>
    <row r="77" spans="1:28" ht="18.75" customHeight="1" x14ac:dyDescent="0.25">
      <c r="A77" s="69"/>
      <c r="B77" s="407"/>
      <c r="C77" s="407"/>
      <c r="D77" s="407"/>
      <c r="E77" s="407"/>
      <c r="F77" s="407"/>
      <c r="G77" s="407"/>
      <c r="H77" s="407"/>
      <c r="I77" s="407"/>
      <c r="J77" s="407"/>
      <c r="K77" s="407"/>
      <c r="L77" s="407"/>
      <c r="M77" s="407"/>
      <c r="N77" s="407"/>
      <c r="O77" s="407"/>
      <c r="P77" s="407"/>
      <c r="Q77" s="407"/>
      <c r="R77" s="182"/>
      <c r="S77" s="182"/>
      <c r="T77" s="182"/>
      <c r="U77" s="182"/>
      <c r="V77" s="182"/>
      <c r="W77" s="182"/>
      <c r="X77" s="182"/>
      <c r="Y77" s="182"/>
      <c r="Z77" s="182"/>
      <c r="AA77" s="182"/>
      <c r="AB77" s="69"/>
    </row>
    <row r="78" spans="1:28" x14ac:dyDescent="0.25">
      <c r="A78" s="69"/>
      <c r="B78" s="69"/>
      <c r="C78" s="69"/>
      <c r="D78" s="69"/>
      <c r="E78" s="69"/>
      <c r="F78" s="69"/>
      <c r="AB78" s="69"/>
    </row>
    <row r="79" spans="1:28" x14ac:dyDescent="0.25">
      <c r="A79" s="69"/>
      <c r="B79" s="69"/>
      <c r="C79" s="69"/>
      <c r="D79" s="69"/>
      <c r="E79" s="69"/>
      <c r="F79" s="69"/>
      <c r="AB79" s="69"/>
    </row>
    <row r="80" spans="1:28" x14ac:dyDescent="0.25">
      <c r="G80" s="68"/>
      <c r="H80" s="68"/>
      <c r="I80" s="68"/>
      <c r="J80" s="68"/>
      <c r="K80" s="68"/>
      <c r="L80" s="68"/>
      <c r="M80" s="68"/>
      <c r="N80" s="68"/>
      <c r="O80" s="68"/>
      <c r="P80" s="68"/>
      <c r="Q80" s="68"/>
      <c r="R80" s="68"/>
      <c r="S80" s="68"/>
      <c r="T80" s="68"/>
      <c r="U80" s="68"/>
      <c r="V80" s="68"/>
      <c r="W80" s="68"/>
      <c r="X80" s="68"/>
      <c r="Y80" s="68"/>
      <c r="Z80" s="68"/>
      <c r="AA80" s="68"/>
    </row>
    <row r="81" spans="7:27" x14ac:dyDescent="0.25">
      <c r="G81" s="68"/>
      <c r="H81" s="68"/>
      <c r="I81" s="68"/>
      <c r="J81" s="68"/>
      <c r="K81" s="68"/>
      <c r="L81" s="68"/>
      <c r="M81" s="68"/>
      <c r="N81" s="68"/>
      <c r="O81" s="68"/>
      <c r="P81" s="68"/>
      <c r="Q81" s="68"/>
      <c r="R81" s="68"/>
      <c r="S81" s="68"/>
      <c r="T81" s="68"/>
      <c r="U81" s="68"/>
      <c r="V81" s="68"/>
      <c r="W81" s="68"/>
      <c r="X81" s="68"/>
      <c r="Y81" s="68"/>
      <c r="Z81" s="68"/>
      <c r="AA81" s="68"/>
    </row>
    <row r="82" spans="7:27" x14ac:dyDescent="0.25">
      <c r="G82" s="68"/>
      <c r="H82" s="68"/>
      <c r="I82" s="68"/>
      <c r="J82" s="68"/>
      <c r="K82" s="68"/>
      <c r="L82" s="68"/>
      <c r="M82" s="68"/>
      <c r="N82" s="68"/>
      <c r="O82" s="68"/>
      <c r="P82" s="68"/>
      <c r="Q82" s="68"/>
      <c r="R82" s="68"/>
      <c r="S82" s="68"/>
      <c r="T82" s="68"/>
      <c r="U82" s="68"/>
      <c r="V82" s="68"/>
      <c r="W82" s="68"/>
      <c r="X82" s="68"/>
      <c r="Y82" s="68"/>
      <c r="Z82" s="68"/>
      <c r="AA82" s="68"/>
    </row>
    <row r="83" spans="7:27" x14ac:dyDescent="0.25">
      <c r="G83" s="68"/>
      <c r="H83" s="68"/>
      <c r="I83" s="68"/>
      <c r="J83" s="68"/>
      <c r="K83" s="68"/>
      <c r="L83" s="68"/>
      <c r="M83" s="68"/>
      <c r="N83" s="68"/>
      <c r="O83" s="68"/>
      <c r="P83" s="68"/>
      <c r="Q83" s="68"/>
      <c r="R83" s="68"/>
      <c r="S83" s="68"/>
      <c r="T83" s="68"/>
      <c r="U83" s="68"/>
      <c r="V83" s="68"/>
      <c r="W83" s="68"/>
      <c r="X83" s="68"/>
      <c r="Y83" s="68"/>
      <c r="Z83" s="68"/>
      <c r="AA83" s="68"/>
    </row>
    <row r="84" spans="7:27" x14ac:dyDescent="0.25">
      <c r="G84" s="68"/>
      <c r="H84" s="68"/>
      <c r="I84" s="68"/>
      <c r="J84" s="68"/>
      <c r="K84" s="68"/>
      <c r="L84" s="68"/>
      <c r="M84" s="68"/>
      <c r="N84" s="68"/>
      <c r="O84" s="68"/>
      <c r="P84" s="68"/>
      <c r="Q84" s="68"/>
      <c r="R84" s="68"/>
      <c r="S84" s="68"/>
      <c r="T84" s="68"/>
      <c r="U84" s="68"/>
      <c r="V84" s="68"/>
      <c r="W84" s="68"/>
      <c r="X84" s="68"/>
      <c r="Y84" s="68"/>
      <c r="Z84" s="68"/>
      <c r="AA84" s="68"/>
    </row>
    <row r="85" spans="7:27" x14ac:dyDescent="0.25">
      <c r="G85" s="68"/>
      <c r="H85" s="68"/>
      <c r="I85" s="68"/>
      <c r="J85" s="68"/>
      <c r="K85" s="68"/>
      <c r="L85" s="68"/>
      <c r="M85" s="68"/>
      <c r="N85" s="68"/>
      <c r="O85" s="68"/>
      <c r="P85" s="68"/>
      <c r="Q85" s="68"/>
      <c r="R85" s="68"/>
      <c r="S85" s="68"/>
      <c r="T85" s="68"/>
      <c r="U85" s="68"/>
      <c r="V85" s="68"/>
      <c r="W85" s="68"/>
      <c r="X85" s="68"/>
      <c r="Y85" s="68"/>
      <c r="Z85" s="68"/>
      <c r="AA85" s="68"/>
    </row>
    <row r="86" spans="7:27" x14ac:dyDescent="0.25">
      <c r="G86" s="68"/>
      <c r="H86" s="68"/>
      <c r="I86" s="68"/>
      <c r="J86" s="68"/>
      <c r="K86" s="68"/>
      <c r="L86" s="68"/>
      <c r="M86" s="68"/>
      <c r="N86" s="68"/>
      <c r="O86" s="68"/>
      <c r="P86" s="68"/>
      <c r="Q86" s="68"/>
      <c r="R86" s="68"/>
      <c r="S86" s="68"/>
      <c r="T86" s="68"/>
      <c r="U86" s="68"/>
      <c r="V86" s="68"/>
      <c r="W86" s="68"/>
      <c r="X86" s="68"/>
      <c r="Y86" s="68"/>
      <c r="Z86" s="68"/>
      <c r="AA86" s="68"/>
    </row>
    <row r="87" spans="7:27" x14ac:dyDescent="0.25">
      <c r="G87" s="68"/>
      <c r="H87" s="68"/>
      <c r="I87" s="68"/>
      <c r="J87" s="68"/>
      <c r="K87" s="68"/>
      <c r="L87" s="68"/>
      <c r="M87" s="68"/>
      <c r="N87" s="68"/>
      <c r="O87" s="68"/>
      <c r="P87" s="68"/>
      <c r="Q87" s="68"/>
      <c r="R87" s="68"/>
      <c r="S87" s="68"/>
      <c r="T87" s="68"/>
      <c r="U87" s="68"/>
      <c r="V87" s="68"/>
      <c r="W87" s="68"/>
      <c r="X87" s="68"/>
      <c r="Y87" s="68"/>
      <c r="Z87" s="68"/>
      <c r="AA87" s="68"/>
    </row>
    <row r="88" spans="7:27" x14ac:dyDescent="0.25">
      <c r="G88" s="68"/>
      <c r="H88" s="68"/>
      <c r="I88" s="68"/>
      <c r="J88" s="68"/>
      <c r="K88" s="68"/>
      <c r="L88" s="68"/>
      <c r="M88" s="68"/>
      <c r="N88" s="68"/>
      <c r="O88" s="68"/>
      <c r="P88" s="68"/>
      <c r="Q88" s="68"/>
      <c r="R88" s="68"/>
      <c r="S88" s="68"/>
      <c r="T88" s="68"/>
      <c r="U88" s="68"/>
      <c r="V88" s="68"/>
      <c r="W88" s="68"/>
      <c r="X88" s="68"/>
      <c r="Y88" s="68"/>
      <c r="Z88" s="68"/>
      <c r="AA88" s="68"/>
    </row>
    <row r="89" spans="7:27" x14ac:dyDescent="0.25">
      <c r="G89" s="68"/>
      <c r="H89" s="68"/>
      <c r="I89" s="68"/>
      <c r="J89" s="68"/>
      <c r="K89" s="68"/>
      <c r="L89" s="68"/>
      <c r="M89" s="68"/>
      <c r="N89" s="68"/>
      <c r="O89" s="68"/>
      <c r="P89" s="68"/>
      <c r="Q89" s="68"/>
      <c r="R89" s="68"/>
      <c r="S89" s="68"/>
      <c r="T89" s="68"/>
      <c r="U89" s="68"/>
      <c r="V89" s="68"/>
      <c r="W89" s="68"/>
      <c r="X89" s="68"/>
      <c r="Y89" s="68"/>
      <c r="Z89" s="68"/>
      <c r="AA89" s="68"/>
    </row>
    <row r="90" spans="7:27" x14ac:dyDescent="0.25">
      <c r="G90" s="68"/>
      <c r="H90" s="68"/>
      <c r="I90" s="68"/>
      <c r="J90" s="68"/>
      <c r="K90" s="68"/>
      <c r="L90" s="68"/>
      <c r="M90" s="68"/>
      <c r="N90" s="68"/>
      <c r="O90" s="68"/>
      <c r="P90" s="68"/>
      <c r="Q90" s="68"/>
      <c r="R90" s="68"/>
      <c r="S90" s="68"/>
      <c r="T90" s="68"/>
      <c r="U90" s="68"/>
      <c r="V90" s="68"/>
      <c r="W90" s="68"/>
      <c r="X90" s="68"/>
      <c r="Y90" s="68"/>
      <c r="Z90" s="68"/>
      <c r="AA90" s="68"/>
    </row>
    <row r="91" spans="7:27" x14ac:dyDescent="0.25">
      <c r="G91" s="68"/>
      <c r="H91" s="68"/>
      <c r="I91" s="68"/>
      <c r="J91" s="68"/>
      <c r="K91" s="68"/>
      <c r="L91" s="68"/>
      <c r="M91" s="68"/>
      <c r="N91" s="68"/>
      <c r="O91" s="68"/>
      <c r="P91" s="68"/>
      <c r="Q91" s="68"/>
      <c r="R91" s="68"/>
      <c r="S91" s="68"/>
      <c r="T91" s="68"/>
      <c r="U91" s="68"/>
      <c r="V91" s="68"/>
      <c r="W91" s="68"/>
      <c r="X91" s="68"/>
      <c r="Y91" s="68"/>
      <c r="Z91" s="68"/>
      <c r="AA91" s="68"/>
    </row>
    <row r="92" spans="7:27" x14ac:dyDescent="0.25">
      <c r="G92" s="68"/>
      <c r="H92" s="68"/>
      <c r="I92" s="68"/>
      <c r="J92" s="68"/>
      <c r="K92" s="68"/>
      <c r="L92" s="68"/>
      <c r="M92" s="68"/>
      <c r="N92" s="68"/>
      <c r="O92" s="68"/>
      <c r="P92" s="68"/>
      <c r="Q92" s="68"/>
      <c r="R92" s="68"/>
      <c r="S92" s="68"/>
      <c r="T92" s="68"/>
      <c r="U92" s="68"/>
      <c r="V92" s="68"/>
      <c r="W92" s="68"/>
      <c r="X92" s="68"/>
      <c r="Y92" s="68"/>
      <c r="Z92" s="68"/>
      <c r="AA92" s="68"/>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T21:U21"/>
    <mergeCell ref="V21:W21"/>
    <mergeCell ref="G20:G22"/>
    <mergeCell ref="P21:Q21"/>
    <mergeCell ref="P20:S20"/>
    <mergeCell ref="R21:S21"/>
    <mergeCell ref="B20:B22"/>
    <mergeCell ref="B77:Q77"/>
    <mergeCell ref="B66:Q66"/>
    <mergeCell ref="B68:Q68"/>
    <mergeCell ref="B70:Q70"/>
    <mergeCell ref="B72:Q72"/>
    <mergeCell ref="B73:Q73"/>
    <mergeCell ref="B74:Q74"/>
    <mergeCell ref="N21:O21"/>
    <mergeCell ref="X20:AA20"/>
    <mergeCell ref="X21:Y21"/>
    <mergeCell ref="Z21:AA21"/>
    <mergeCell ref="B75:Q75"/>
    <mergeCell ref="H20:K20"/>
    <mergeCell ref="L20:O20"/>
    <mergeCell ref="H21:I21"/>
    <mergeCell ref="J21:K21"/>
    <mergeCell ref="L21:M21"/>
  </mergeCells>
  <conditionalFormatting sqref="E24:E64">
    <cfRule type="cellIs" dxfId="45" priority="77" operator="notEqual">
      <formula>0</formula>
    </cfRule>
  </conditionalFormatting>
  <conditionalFormatting sqref="AC24:AC64">
    <cfRule type="cellIs" dxfId="44" priority="70" operator="notEqual">
      <formula>0</formula>
    </cfRule>
  </conditionalFormatting>
  <conditionalFormatting sqref="O30 S30 W24:W49 AA24:AB49 M30 Q30 U24:U49 Y24:Y49 Y51:Y64 U51:U64 AA51:AB64 AB50 W51:W64">
    <cfRule type="cellIs" dxfId="43" priority="71" operator="notEqual">
      <formula>0</formula>
    </cfRule>
  </conditionalFormatting>
  <conditionalFormatting sqref="M24:M29 M31:M49 O31:O49 O24:O29 S24:S29 S31:S49 Q24:Q29 Q31:Q49 Q51:Q64 S51:S64 O51:O64 M51:M64">
    <cfRule type="cellIs" dxfId="42" priority="69" operator="notEqual">
      <formula>0</formula>
    </cfRule>
  </conditionalFormatting>
  <conditionalFormatting sqref="G24:G64">
    <cfRule type="cellIs" dxfId="41" priority="66" operator="notEqual">
      <formula>0</formula>
    </cfRule>
  </conditionalFormatting>
  <conditionalFormatting sqref="D24:D64">
    <cfRule type="cellIs" dxfId="40" priority="61" operator="notEqual">
      <formula>0</formula>
    </cfRule>
  </conditionalFormatting>
  <conditionalFormatting sqref="C24:C64">
    <cfRule type="cellIs" dxfId="39" priority="52" operator="notEqual">
      <formula>0</formula>
    </cfRule>
  </conditionalFormatting>
  <conditionalFormatting sqref="H30">
    <cfRule type="cellIs" dxfId="38" priority="50" operator="notEqual">
      <formula>0</formula>
    </cfRule>
  </conditionalFormatting>
  <conditionalFormatting sqref="H24:H29 H31:H49 H51:H64">
    <cfRule type="cellIs" dxfId="37" priority="51" operator="notEqual">
      <formula>0</formula>
    </cfRule>
  </conditionalFormatting>
  <conditionalFormatting sqref="L30">
    <cfRule type="cellIs" dxfId="36" priority="48" operator="notEqual">
      <formula>0</formula>
    </cfRule>
  </conditionalFormatting>
  <conditionalFormatting sqref="L24:L29 L31:L49 L51:L64">
    <cfRule type="cellIs" dxfId="35" priority="49" operator="notEqual">
      <formula>0</formula>
    </cfRule>
  </conditionalFormatting>
  <conditionalFormatting sqref="P30">
    <cfRule type="cellIs" dxfId="34" priority="46" operator="notEqual">
      <formula>0</formula>
    </cfRule>
  </conditionalFormatting>
  <conditionalFormatting sqref="P24:P29 P31:P49 P51:P64">
    <cfRule type="cellIs" dxfId="33" priority="47" operator="notEqual">
      <formula>0</formula>
    </cfRule>
  </conditionalFormatting>
  <conditionalFormatting sqref="T30">
    <cfRule type="cellIs" dxfId="32" priority="44" operator="notEqual">
      <formula>0</formula>
    </cfRule>
  </conditionalFormatting>
  <conditionalFormatting sqref="T24:T29 T31:T49 T51:T64">
    <cfRule type="cellIs" dxfId="31" priority="45" operator="notEqual">
      <formula>0</formula>
    </cfRule>
  </conditionalFormatting>
  <conditionalFormatting sqref="X30">
    <cfRule type="cellIs" dxfId="30" priority="42" operator="notEqual">
      <formula>0</formula>
    </cfRule>
  </conditionalFormatting>
  <conditionalFormatting sqref="X24:X29 X31:X49 X51:X64">
    <cfRule type="cellIs" dxfId="29" priority="43" operator="notEqual">
      <formula>0</formula>
    </cfRule>
  </conditionalFormatting>
  <conditionalFormatting sqref="O50 M50">
    <cfRule type="cellIs" dxfId="28" priority="39" operator="notEqual">
      <formula>0</formula>
    </cfRule>
  </conditionalFormatting>
  <conditionalFormatting sqref="S50 Q50">
    <cfRule type="cellIs" dxfId="27" priority="38" operator="notEqual">
      <formula>0</formula>
    </cfRule>
  </conditionalFormatting>
  <conditionalFormatting sqref="AA50 W50 Y50 U50">
    <cfRule type="cellIs" dxfId="26" priority="37" operator="notEqual">
      <formula>0</formula>
    </cfRule>
  </conditionalFormatting>
  <conditionalFormatting sqref="H50">
    <cfRule type="cellIs" dxfId="25" priority="36" operator="notEqual">
      <formula>0</formula>
    </cfRule>
  </conditionalFormatting>
  <conditionalFormatting sqref="L50">
    <cfRule type="cellIs" dxfId="24" priority="35" operator="notEqual">
      <formula>0</formula>
    </cfRule>
  </conditionalFormatting>
  <conditionalFormatting sqref="P50">
    <cfRule type="cellIs" dxfId="23" priority="34" operator="notEqual">
      <formula>0</formula>
    </cfRule>
  </conditionalFormatting>
  <conditionalFormatting sqref="T50">
    <cfRule type="cellIs" dxfId="22" priority="33" operator="notEqual">
      <formula>0</formula>
    </cfRule>
  </conditionalFormatting>
  <conditionalFormatting sqref="X50">
    <cfRule type="cellIs" dxfId="21" priority="32" operator="notEqual">
      <formula>0</formula>
    </cfRule>
  </conditionalFormatting>
  <conditionalFormatting sqref="Z24:Z49 Z51:Z64">
    <cfRule type="cellIs" dxfId="20" priority="26" operator="notEqual">
      <formula>0</formula>
    </cfRule>
  </conditionalFormatting>
  <conditionalFormatting sqref="Z50">
    <cfRule type="cellIs" dxfId="19" priority="25" operator="notEqual">
      <formula>0</formula>
    </cfRule>
  </conditionalFormatting>
  <conditionalFormatting sqref="V24:V49 V51:V64">
    <cfRule type="cellIs" dxfId="18" priority="24" operator="notEqual">
      <formula>0</formula>
    </cfRule>
  </conditionalFormatting>
  <conditionalFormatting sqref="V50">
    <cfRule type="cellIs" dxfId="17" priority="23" operator="notEqual">
      <formula>0</formula>
    </cfRule>
  </conditionalFormatting>
  <conditionalFormatting sqref="R24:R49 R51:R64">
    <cfRule type="cellIs" dxfId="16" priority="22" operator="notEqual">
      <formula>0</formula>
    </cfRule>
  </conditionalFormatting>
  <conditionalFormatting sqref="R50">
    <cfRule type="cellIs" dxfId="15" priority="21" operator="notEqual">
      <formula>0</formula>
    </cfRule>
  </conditionalFormatting>
  <conditionalFormatting sqref="N24:N49 N51:N64">
    <cfRule type="cellIs" dxfId="14" priority="20" operator="notEqual">
      <formula>0</formula>
    </cfRule>
  </conditionalFormatting>
  <conditionalFormatting sqref="N50">
    <cfRule type="cellIs" dxfId="13" priority="19" operator="notEqual">
      <formula>0</formula>
    </cfRule>
  </conditionalFormatting>
  <conditionalFormatting sqref="J35:J49 J51:J64">
    <cfRule type="cellIs" dxfId="12" priority="18" operator="notEqual">
      <formula>0</formula>
    </cfRule>
  </conditionalFormatting>
  <conditionalFormatting sqref="J50">
    <cfRule type="cellIs" dxfId="11" priority="17" operator="notEqual">
      <formula>0</formula>
    </cfRule>
  </conditionalFormatting>
  <conditionalFormatting sqref="J30">
    <cfRule type="cellIs" dxfId="10" priority="16" operator="notEqual">
      <formula>0</formula>
    </cfRule>
  </conditionalFormatting>
  <conditionalFormatting sqref="J24:J29 J31:J34">
    <cfRule type="cellIs" dxfId="9" priority="15" operator="notEqual">
      <formula>0</formula>
    </cfRule>
  </conditionalFormatting>
  <conditionalFormatting sqref="F30">
    <cfRule type="cellIs" dxfId="8" priority="8" operator="notEqual">
      <formula>0</formula>
    </cfRule>
  </conditionalFormatting>
  <conditionalFormatting sqref="F30">
    <cfRule type="cellIs" dxfId="7" priority="9" operator="greaterThan">
      <formula>0</formula>
    </cfRule>
  </conditionalFormatting>
  <conditionalFormatting sqref="F24:F29 F31:F64">
    <cfRule type="cellIs" dxfId="6" priority="7" operator="notEqual">
      <formula>0</formula>
    </cfRule>
  </conditionalFormatting>
  <conditionalFormatting sqref="K30">
    <cfRule type="cellIs" dxfId="5" priority="6" operator="notEqual">
      <formula>0</formula>
    </cfRule>
  </conditionalFormatting>
  <conditionalFormatting sqref="K24:K29 K31:K49 K51:K64">
    <cfRule type="cellIs" dxfId="4" priority="5" operator="notEqual">
      <formula>0</formula>
    </cfRule>
  </conditionalFormatting>
  <conditionalFormatting sqref="K50">
    <cfRule type="cellIs" dxfId="3" priority="4" operator="notEqual">
      <formula>0</formula>
    </cfRule>
  </conditionalFormatting>
  <conditionalFormatting sqref="I30">
    <cfRule type="cellIs" dxfId="2" priority="3" operator="notEqual">
      <formula>0</formula>
    </cfRule>
  </conditionalFormatting>
  <conditionalFormatting sqref="I24:I29 I31:I49 I51:I64">
    <cfRule type="cellIs" dxfId="1" priority="2" operator="notEqual">
      <formula>0</formula>
    </cfRule>
  </conditionalFormatting>
  <conditionalFormatting sqref="I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5"/>
  <sheetViews>
    <sheetView view="pageBreakPreview" topLeftCell="A23" zoomScale="80" zoomScaleSheetLayoutView="80" workbookViewId="0">
      <selection activeCell="D29" sqref="D2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9.42578125" style="19" customWidth="1"/>
    <col min="15" max="15" width="12.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0" width="9.7109375" style="19" customWidth="1"/>
    <col min="41" max="41" width="11.855468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66</v>
      </c>
    </row>
    <row r="2" spans="1:48" ht="18.75" x14ac:dyDescent="0.3">
      <c r="AV2" s="15" t="s">
        <v>8</v>
      </c>
    </row>
    <row r="3" spans="1:48" ht="18.75" x14ac:dyDescent="0.3">
      <c r="AV3" s="15" t="s">
        <v>65</v>
      </c>
    </row>
    <row r="4" spans="1:48" ht="18.75" x14ac:dyDescent="0.3">
      <c r="AV4" s="15"/>
    </row>
    <row r="5" spans="1:48" ht="18.75" customHeight="1" x14ac:dyDescent="0.25">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15"/>
    </row>
    <row r="7" spans="1:48" ht="18.75" x14ac:dyDescent="0.25">
      <c r="A7" s="334" t="s">
        <v>7</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row>
    <row r="8" spans="1:48" ht="18.75" x14ac:dyDescent="0.25">
      <c r="A8" s="334"/>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334"/>
      <c r="AH8" s="334"/>
      <c r="AI8" s="334"/>
      <c r="AJ8" s="334"/>
      <c r="AK8" s="334"/>
      <c r="AL8" s="334"/>
      <c r="AM8" s="334"/>
      <c r="AN8" s="334"/>
      <c r="AO8" s="334"/>
      <c r="AP8" s="334"/>
      <c r="AQ8" s="334"/>
      <c r="AR8" s="334"/>
      <c r="AS8" s="334"/>
      <c r="AT8" s="334"/>
      <c r="AU8" s="334"/>
      <c r="AV8" s="334"/>
    </row>
    <row r="9" spans="1:48" x14ac:dyDescent="0.25">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31" t="s">
        <v>6</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c r="AS10" s="331"/>
      <c r="AT10" s="331"/>
      <c r="AU10" s="331"/>
      <c r="AV10" s="331"/>
    </row>
    <row r="11" spans="1:48" ht="18.75" x14ac:dyDescent="0.25">
      <c r="A11" s="334"/>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row>
    <row r="12" spans="1:48" x14ac:dyDescent="0.25">
      <c r="A12" s="338" t="str">
        <f>'1. паспорт местоположение'!A12:C12</f>
        <v>N_19-1196-1</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31" t="s">
        <v>5</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c r="AS13" s="331"/>
      <c r="AT13" s="331"/>
      <c r="AU13" s="331"/>
      <c r="AV13" s="331"/>
    </row>
    <row r="14" spans="1:48" ht="18.75"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2"/>
      <c r="AL14" s="342"/>
      <c r="AM14" s="342"/>
      <c r="AN14" s="342"/>
      <c r="AO14" s="342"/>
      <c r="AP14" s="342"/>
      <c r="AQ14" s="342"/>
      <c r="AR14" s="342"/>
      <c r="AS14" s="342"/>
      <c r="AT14" s="342"/>
      <c r="AU14" s="342"/>
      <c r="AV14" s="342"/>
    </row>
    <row r="15" spans="1:48" x14ac:dyDescent="0.25">
      <c r="A15"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31" t="s">
        <v>4</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s="26" customFormat="1"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s="26" customFormat="1" x14ac:dyDescent="0.25">
      <c r="A21" s="434" t="s">
        <v>518</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26" customFormat="1" ht="58.5" customHeight="1" x14ac:dyDescent="0.25">
      <c r="A22" s="425" t="s">
        <v>50</v>
      </c>
      <c r="B22" s="436" t="s">
        <v>22</v>
      </c>
      <c r="C22" s="425" t="s">
        <v>49</v>
      </c>
      <c r="D22" s="425" t="s">
        <v>48</v>
      </c>
      <c r="E22" s="439" t="s">
        <v>529</v>
      </c>
      <c r="F22" s="440"/>
      <c r="G22" s="440"/>
      <c r="H22" s="440"/>
      <c r="I22" s="440"/>
      <c r="J22" s="440"/>
      <c r="K22" s="440"/>
      <c r="L22" s="441"/>
      <c r="M22" s="425" t="s">
        <v>47</v>
      </c>
      <c r="N22" s="425" t="s">
        <v>46</v>
      </c>
      <c r="O22" s="425" t="s">
        <v>45</v>
      </c>
      <c r="P22" s="420" t="s">
        <v>262</v>
      </c>
      <c r="Q22" s="420" t="s">
        <v>44</v>
      </c>
      <c r="R22" s="420" t="s">
        <v>43</v>
      </c>
      <c r="S22" s="420" t="s">
        <v>42</v>
      </c>
      <c r="T22" s="420"/>
      <c r="U22" s="442" t="s">
        <v>41</v>
      </c>
      <c r="V22" s="442" t="s">
        <v>40</v>
      </c>
      <c r="W22" s="420" t="s">
        <v>39</v>
      </c>
      <c r="X22" s="420" t="s">
        <v>38</v>
      </c>
      <c r="Y22" s="420" t="s">
        <v>37</v>
      </c>
      <c r="Z22" s="427" t="s">
        <v>36</v>
      </c>
      <c r="AA22" s="420" t="s">
        <v>35</v>
      </c>
      <c r="AB22" s="420" t="s">
        <v>34</v>
      </c>
      <c r="AC22" s="420" t="s">
        <v>33</v>
      </c>
      <c r="AD22" s="420" t="s">
        <v>32</v>
      </c>
      <c r="AE22" s="420" t="s">
        <v>31</v>
      </c>
      <c r="AF22" s="420" t="s">
        <v>30</v>
      </c>
      <c r="AG22" s="420"/>
      <c r="AH22" s="420"/>
      <c r="AI22" s="420"/>
      <c r="AJ22" s="420"/>
      <c r="AK22" s="420"/>
      <c r="AL22" s="420" t="s">
        <v>29</v>
      </c>
      <c r="AM22" s="420"/>
      <c r="AN22" s="420"/>
      <c r="AO22" s="420"/>
      <c r="AP22" s="420" t="s">
        <v>28</v>
      </c>
      <c r="AQ22" s="420"/>
      <c r="AR22" s="420" t="s">
        <v>27</v>
      </c>
      <c r="AS22" s="420" t="s">
        <v>26</v>
      </c>
      <c r="AT22" s="420" t="s">
        <v>25</v>
      </c>
      <c r="AU22" s="420" t="s">
        <v>24</v>
      </c>
      <c r="AV22" s="428" t="s">
        <v>23</v>
      </c>
    </row>
    <row r="23" spans="1:48" s="26" customFormat="1" ht="64.5" customHeight="1" x14ac:dyDescent="0.25">
      <c r="A23" s="435"/>
      <c r="B23" s="437"/>
      <c r="C23" s="435"/>
      <c r="D23" s="435"/>
      <c r="E23" s="430" t="s">
        <v>21</v>
      </c>
      <c r="F23" s="421" t="s">
        <v>134</v>
      </c>
      <c r="G23" s="421" t="s">
        <v>133</v>
      </c>
      <c r="H23" s="421" t="s">
        <v>132</v>
      </c>
      <c r="I23" s="423" t="s">
        <v>437</v>
      </c>
      <c r="J23" s="423" t="s">
        <v>438</v>
      </c>
      <c r="K23" s="423" t="s">
        <v>439</v>
      </c>
      <c r="L23" s="421" t="s">
        <v>74</v>
      </c>
      <c r="M23" s="435"/>
      <c r="N23" s="435"/>
      <c r="O23" s="435"/>
      <c r="P23" s="420"/>
      <c r="Q23" s="420"/>
      <c r="R23" s="420"/>
      <c r="S23" s="432" t="s">
        <v>2</v>
      </c>
      <c r="T23" s="432" t="s">
        <v>9</v>
      </c>
      <c r="U23" s="442"/>
      <c r="V23" s="442"/>
      <c r="W23" s="420"/>
      <c r="X23" s="420"/>
      <c r="Y23" s="420"/>
      <c r="Z23" s="420"/>
      <c r="AA23" s="420"/>
      <c r="AB23" s="420"/>
      <c r="AC23" s="420"/>
      <c r="AD23" s="420"/>
      <c r="AE23" s="420"/>
      <c r="AF23" s="420" t="s">
        <v>20</v>
      </c>
      <c r="AG23" s="420"/>
      <c r="AH23" s="420" t="s">
        <v>19</v>
      </c>
      <c r="AI23" s="420"/>
      <c r="AJ23" s="425" t="s">
        <v>18</v>
      </c>
      <c r="AK23" s="425" t="s">
        <v>17</v>
      </c>
      <c r="AL23" s="425" t="s">
        <v>16</v>
      </c>
      <c r="AM23" s="425" t="s">
        <v>15</v>
      </c>
      <c r="AN23" s="425" t="s">
        <v>14</v>
      </c>
      <c r="AO23" s="425" t="s">
        <v>13</v>
      </c>
      <c r="AP23" s="425" t="s">
        <v>12</v>
      </c>
      <c r="AQ23" s="443" t="s">
        <v>9</v>
      </c>
      <c r="AR23" s="420"/>
      <c r="AS23" s="420"/>
      <c r="AT23" s="420"/>
      <c r="AU23" s="420"/>
      <c r="AV23" s="429"/>
    </row>
    <row r="24" spans="1:48" s="26" customFormat="1" ht="96.75" customHeight="1" x14ac:dyDescent="0.25">
      <c r="A24" s="426"/>
      <c r="B24" s="438"/>
      <c r="C24" s="426"/>
      <c r="D24" s="426"/>
      <c r="E24" s="431"/>
      <c r="F24" s="422"/>
      <c r="G24" s="422"/>
      <c r="H24" s="422"/>
      <c r="I24" s="424"/>
      <c r="J24" s="424"/>
      <c r="K24" s="424"/>
      <c r="L24" s="422"/>
      <c r="M24" s="426"/>
      <c r="N24" s="426"/>
      <c r="O24" s="426"/>
      <c r="P24" s="420"/>
      <c r="Q24" s="420"/>
      <c r="R24" s="420"/>
      <c r="S24" s="433"/>
      <c r="T24" s="433"/>
      <c r="U24" s="442"/>
      <c r="V24" s="442"/>
      <c r="W24" s="420"/>
      <c r="X24" s="420"/>
      <c r="Y24" s="420"/>
      <c r="Z24" s="420"/>
      <c r="AA24" s="420"/>
      <c r="AB24" s="420"/>
      <c r="AC24" s="420"/>
      <c r="AD24" s="420"/>
      <c r="AE24" s="420"/>
      <c r="AF24" s="152" t="s">
        <v>11</v>
      </c>
      <c r="AG24" s="152" t="s">
        <v>10</v>
      </c>
      <c r="AH24" s="153" t="s">
        <v>2</v>
      </c>
      <c r="AI24" s="153" t="s">
        <v>9</v>
      </c>
      <c r="AJ24" s="426"/>
      <c r="AK24" s="426"/>
      <c r="AL24" s="426"/>
      <c r="AM24" s="426"/>
      <c r="AN24" s="426"/>
      <c r="AO24" s="426"/>
      <c r="AP24" s="426"/>
      <c r="AQ24" s="444"/>
      <c r="AR24" s="420"/>
      <c r="AS24" s="420"/>
      <c r="AT24" s="420"/>
      <c r="AU24" s="420"/>
      <c r="AV24" s="429"/>
    </row>
    <row r="25" spans="1:48" s="20" customFormat="1" ht="11.25" x14ac:dyDescent="0.2">
      <c r="A25" s="25">
        <v>1</v>
      </c>
      <c r="B25" s="25">
        <v>2</v>
      </c>
      <c r="C25" s="25">
        <v>4</v>
      </c>
      <c r="D25" s="25" t="s">
        <v>541</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8.75" x14ac:dyDescent="0.2">
      <c r="A26" s="23">
        <v>1</v>
      </c>
      <c r="B26" s="21" t="s">
        <v>588</v>
      </c>
      <c r="C26" s="21" t="s">
        <v>61</v>
      </c>
      <c r="D26" s="279">
        <f>'6.1. Паспорт сетевой график'!H53</f>
        <v>47088</v>
      </c>
      <c r="E26" s="23"/>
      <c r="F26" s="23"/>
      <c r="G26" s="23"/>
      <c r="H26" s="23"/>
      <c r="I26" s="23"/>
      <c r="J26" s="23"/>
      <c r="K26" s="23"/>
      <c r="L26" s="23">
        <f>'6.2. Паспорт фин осв ввод'!D57</f>
        <v>0</v>
      </c>
      <c r="M26" s="21" t="s">
        <v>589</v>
      </c>
      <c r="N26" s="192" t="s">
        <v>590</v>
      </c>
      <c r="O26" s="277" t="s">
        <v>588</v>
      </c>
      <c r="P26" s="24">
        <v>15000</v>
      </c>
      <c r="Q26" s="21" t="s">
        <v>591</v>
      </c>
      <c r="R26" s="24">
        <v>15000</v>
      </c>
      <c r="S26" s="21" t="s">
        <v>592</v>
      </c>
      <c r="T26" s="21" t="s">
        <v>593</v>
      </c>
      <c r="U26" s="23">
        <v>1</v>
      </c>
      <c r="V26" s="23"/>
      <c r="W26" s="277" t="s">
        <v>594</v>
      </c>
      <c r="X26" s="24">
        <v>15000</v>
      </c>
      <c r="Y26" s="21"/>
      <c r="Z26" s="22"/>
      <c r="AA26" s="24"/>
      <c r="AB26" s="24">
        <f>AD26/1.2</f>
        <v>14305.685708333338</v>
      </c>
      <c r="AC26" s="277" t="s">
        <v>594</v>
      </c>
      <c r="AD26" s="24">
        <f>'8. Общие сведения'!B67*1000</f>
        <v>17166.822850000004</v>
      </c>
      <c r="AE26" s="24">
        <f>AD26</f>
        <v>17166.822850000004</v>
      </c>
      <c r="AF26" s="23" t="s">
        <v>595</v>
      </c>
      <c r="AG26" s="277" t="s">
        <v>596</v>
      </c>
      <c r="AH26" s="22">
        <v>44372</v>
      </c>
      <c r="AI26" s="22">
        <v>44372</v>
      </c>
      <c r="AJ26" s="22" t="s">
        <v>597</v>
      </c>
      <c r="AK26" s="22" t="s">
        <v>598</v>
      </c>
      <c r="AL26" s="21"/>
      <c r="AM26" s="21"/>
      <c r="AN26" s="22"/>
      <c r="AO26" s="21"/>
      <c r="AP26" s="22">
        <v>44410</v>
      </c>
      <c r="AQ26" s="22">
        <v>44410</v>
      </c>
      <c r="AR26" s="22">
        <v>44410</v>
      </c>
      <c r="AS26" s="22">
        <v>44410</v>
      </c>
      <c r="AT26" s="22">
        <v>44530</v>
      </c>
      <c r="AU26" s="21"/>
      <c r="AV26" s="277" t="s">
        <v>605</v>
      </c>
    </row>
    <row r="27" spans="1:48" s="20" customFormat="1" ht="146.25" x14ac:dyDescent="0.2">
      <c r="A27" s="23">
        <v>2</v>
      </c>
      <c r="B27" s="21" t="s">
        <v>560</v>
      </c>
      <c r="C27" s="21" t="s">
        <v>61</v>
      </c>
      <c r="D27" s="279">
        <f>D26</f>
        <v>47088</v>
      </c>
      <c r="E27" s="23"/>
      <c r="F27" s="23"/>
      <c r="G27" s="23"/>
      <c r="H27" s="23"/>
      <c r="I27" s="23"/>
      <c r="J27" s="23"/>
      <c r="K27" s="23"/>
      <c r="L27" s="23">
        <f>L26</f>
        <v>0</v>
      </c>
      <c r="M27" s="21" t="s">
        <v>589</v>
      </c>
      <c r="N27" s="192" t="s">
        <v>599</v>
      </c>
      <c r="O27" s="277" t="s">
        <v>560</v>
      </c>
      <c r="P27" s="24">
        <v>3800</v>
      </c>
      <c r="Q27" s="21" t="s">
        <v>600</v>
      </c>
      <c r="R27" s="24">
        <f>P27</f>
        <v>3800</v>
      </c>
      <c r="S27" s="21" t="s">
        <v>592</v>
      </c>
      <c r="T27" s="21" t="s">
        <v>593</v>
      </c>
      <c r="U27" s="23">
        <v>1</v>
      </c>
      <c r="V27" s="23">
        <v>1</v>
      </c>
      <c r="W27" s="277" t="s">
        <v>601</v>
      </c>
      <c r="X27" s="24">
        <v>3400</v>
      </c>
      <c r="Y27" s="21"/>
      <c r="Z27" s="22"/>
      <c r="AA27" s="24"/>
      <c r="AB27" s="24">
        <v>3400</v>
      </c>
      <c r="AC27" s="277" t="s">
        <v>601</v>
      </c>
      <c r="AD27" s="24">
        <f>'8. Общие сведения'!B71*1000</f>
        <v>3400</v>
      </c>
      <c r="AE27" s="24">
        <f>AD27</f>
        <v>3400</v>
      </c>
      <c r="AF27" s="23">
        <v>32211689965</v>
      </c>
      <c r="AG27" s="277" t="s">
        <v>602</v>
      </c>
      <c r="AH27" s="22">
        <v>44818</v>
      </c>
      <c r="AI27" s="22">
        <v>44818</v>
      </c>
      <c r="AJ27" s="22">
        <v>44839</v>
      </c>
      <c r="AK27" s="22">
        <v>44844</v>
      </c>
      <c r="AL27" s="21" t="s">
        <v>603</v>
      </c>
      <c r="AM27" s="21" t="s">
        <v>604</v>
      </c>
      <c r="AN27" s="22">
        <v>44844</v>
      </c>
      <c r="AO27" s="23">
        <v>32211689965</v>
      </c>
      <c r="AP27" s="22">
        <v>44858</v>
      </c>
      <c r="AQ27" s="22">
        <v>44858</v>
      </c>
      <c r="AR27" s="22">
        <v>44858</v>
      </c>
      <c r="AS27" s="22">
        <v>44858</v>
      </c>
      <c r="AT27" s="22">
        <v>44880</v>
      </c>
      <c r="AU27" s="21"/>
      <c r="AV27" s="277" t="s">
        <v>605</v>
      </c>
    </row>
    <row r="28" spans="1:48" s="20" customFormat="1" ht="22.5" x14ac:dyDescent="0.2">
      <c r="A28" s="23">
        <v>3</v>
      </c>
      <c r="B28" s="21" t="s">
        <v>560</v>
      </c>
      <c r="C28" s="21" t="s">
        <v>61</v>
      </c>
      <c r="D28" s="279">
        <v>45657</v>
      </c>
      <c r="E28" s="23"/>
      <c r="F28" s="23"/>
      <c r="G28" s="23"/>
      <c r="H28" s="23"/>
      <c r="I28" s="23"/>
      <c r="J28" s="23"/>
      <c r="K28" s="23"/>
      <c r="L28" s="23">
        <f>L27</f>
        <v>0</v>
      </c>
      <c r="M28" s="21" t="s">
        <v>609</v>
      </c>
      <c r="N28" s="192" t="s">
        <v>610</v>
      </c>
      <c r="O28" s="277" t="s">
        <v>560</v>
      </c>
      <c r="P28" s="24">
        <f>52897.26/1.2</f>
        <v>44081.05</v>
      </c>
      <c r="Q28" s="21" t="s">
        <v>600</v>
      </c>
      <c r="R28" s="24" t="str">
        <f>Q28</f>
        <v>СЦ</v>
      </c>
      <c r="S28" s="21" t="s">
        <v>592</v>
      </c>
      <c r="T28" s="21" t="s">
        <v>611</v>
      </c>
      <c r="U28" s="23">
        <v>3</v>
      </c>
      <c r="V28" s="23">
        <v>3</v>
      </c>
      <c r="W28" s="277" t="s">
        <v>612</v>
      </c>
      <c r="X28" s="24">
        <f>52897.26/1.2</f>
        <v>44081.05</v>
      </c>
      <c r="Y28" s="21"/>
      <c r="Z28" s="22"/>
      <c r="AA28" s="24"/>
      <c r="AB28" s="24">
        <f>X28</f>
        <v>44081.05</v>
      </c>
      <c r="AC28" s="277" t="s">
        <v>612</v>
      </c>
      <c r="AD28" s="24">
        <f>'8. Общие сведения'!B50*1000</f>
        <v>52897.26</v>
      </c>
      <c r="AE28" s="24">
        <f>AD28</f>
        <v>52897.26</v>
      </c>
      <c r="AF28" s="23"/>
      <c r="AG28" s="277"/>
      <c r="AH28" s="22"/>
      <c r="AI28" s="22"/>
      <c r="AJ28" s="22"/>
      <c r="AK28" s="22"/>
      <c r="AL28" s="21"/>
      <c r="AM28" s="21"/>
      <c r="AN28" s="22"/>
      <c r="AO28" s="21"/>
      <c r="AP28" s="22">
        <v>45510</v>
      </c>
      <c r="AQ28" s="22">
        <v>45510</v>
      </c>
      <c r="AR28" s="22">
        <v>45510</v>
      </c>
      <c r="AS28" s="22">
        <v>45510</v>
      </c>
      <c r="AT28" s="305">
        <v>45565</v>
      </c>
      <c r="AU28" s="21"/>
      <c r="AV28" s="21"/>
    </row>
    <row r="29" spans="1:48" s="20" customFormat="1" ht="33.75" x14ac:dyDescent="0.2">
      <c r="A29" s="23"/>
      <c r="B29" s="21"/>
      <c r="C29" s="21"/>
      <c r="D29" s="279"/>
      <c r="E29" s="23"/>
      <c r="F29" s="23"/>
      <c r="G29" s="23"/>
      <c r="H29" s="23"/>
      <c r="I29" s="23"/>
      <c r="J29" s="23"/>
      <c r="K29" s="23"/>
      <c r="L29" s="23"/>
      <c r="M29" s="21"/>
      <c r="N29" s="192"/>
      <c r="O29" s="277"/>
      <c r="P29" s="24"/>
      <c r="Q29" s="21"/>
      <c r="R29" s="24"/>
      <c r="S29" s="21"/>
      <c r="T29" s="21"/>
      <c r="U29" s="23"/>
      <c r="V29" s="23"/>
      <c r="W29" s="277" t="s">
        <v>613</v>
      </c>
      <c r="X29" s="24">
        <f>55202.49439/1.2</f>
        <v>46002.078658333332</v>
      </c>
      <c r="Y29" s="21"/>
      <c r="Z29" s="22"/>
      <c r="AA29" s="24"/>
      <c r="AB29" s="24"/>
      <c r="AC29" s="277"/>
      <c r="AD29" s="24"/>
      <c r="AE29" s="24"/>
      <c r="AF29" s="23"/>
      <c r="AG29" s="277"/>
      <c r="AH29" s="22"/>
      <c r="AI29" s="22"/>
      <c r="AJ29" s="22"/>
      <c r="AK29" s="22"/>
      <c r="AL29" s="21"/>
      <c r="AM29" s="21"/>
      <c r="AN29" s="22"/>
      <c r="AO29" s="23"/>
      <c r="AP29" s="22"/>
      <c r="AQ29" s="22"/>
      <c r="AR29" s="22"/>
      <c r="AS29" s="22"/>
      <c r="AT29" s="22"/>
      <c r="AU29" s="21"/>
      <c r="AV29" s="21"/>
    </row>
    <row r="30" spans="1:48" s="20" customFormat="1" ht="11.25" x14ac:dyDescent="0.2">
      <c r="A30" s="23"/>
      <c r="B30" s="21"/>
      <c r="C30" s="21"/>
      <c r="D30" s="279"/>
      <c r="E30" s="23"/>
      <c r="F30" s="23"/>
      <c r="G30" s="23"/>
      <c r="H30" s="23"/>
      <c r="I30" s="23"/>
      <c r="J30" s="23"/>
      <c r="K30" s="23"/>
      <c r="L30" s="23"/>
      <c r="M30" s="21"/>
      <c r="N30" s="192"/>
      <c r="O30" s="277"/>
      <c r="P30" s="24"/>
      <c r="Q30" s="21"/>
      <c r="R30" s="24"/>
      <c r="S30" s="21"/>
      <c r="T30" s="21"/>
      <c r="U30" s="23"/>
      <c r="V30" s="23"/>
      <c r="W30" s="277" t="s">
        <v>614</v>
      </c>
      <c r="X30" s="24">
        <f>55764.84974/1.2</f>
        <v>46470.708116666669</v>
      </c>
      <c r="Y30" s="21"/>
      <c r="Z30" s="22"/>
      <c r="AA30" s="24"/>
      <c r="AB30" s="24"/>
      <c r="AC30" s="277"/>
      <c r="AD30" s="24"/>
      <c r="AE30" s="24"/>
      <c r="AF30" s="23"/>
      <c r="AG30" s="277"/>
      <c r="AH30" s="22"/>
      <c r="AI30" s="22"/>
      <c r="AJ30" s="22"/>
      <c r="AK30" s="22"/>
      <c r="AL30" s="21"/>
      <c r="AM30" s="21"/>
      <c r="AN30" s="22"/>
      <c r="AO30" s="23"/>
      <c r="AP30" s="22"/>
      <c r="AQ30" s="22"/>
      <c r="AR30" s="22"/>
      <c r="AS30" s="22"/>
      <c r="AT30" s="22"/>
      <c r="AU30" s="21"/>
      <c r="AV30" s="21"/>
    </row>
    <row r="31" spans="1:48" s="20" customFormat="1" ht="22.5" x14ac:dyDescent="0.2">
      <c r="A31" s="23">
        <v>4</v>
      </c>
      <c r="B31" s="21" t="s">
        <v>560</v>
      </c>
      <c r="C31" s="21" t="s">
        <v>61</v>
      </c>
      <c r="D31" s="279">
        <f>D28</f>
        <v>45657</v>
      </c>
      <c r="E31" s="23"/>
      <c r="F31" s="23"/>
      <c r="G31" s="23"/>
      <c r="H31" s="23"/>
      <c r="I31" s="23"/>
      <c r="J31" s="23"/>
      <c r="K31" s="23"/>
      <c r="L31" s="23">
        <f>L28</f>
        <v>0</v>
      </c>
      <c r="M31" s="21" t="s">
        <v>609</v>
      </c>
      <c r="N31" s="192" t="s">
        <v>610</v>
      </c>
      <c r="O31" s="277" t="s">
        <v>560</v>
      </c>
      <c r="P31" s="24">
        <v>2028.25</v>
      </c>
      <c r="Q31" s="21" t="s">
        <v>600</v>
      </c>
      <c r="R31" s="314">
        <v>2702</v>
      </c>
      <c r="S31" s="21" t="s">
        <v>592</v>
      </c>
      <c r="T31" s="21" t="s">
        <v>611</v>
      </c>
      <c r="U31" s="23">
        <v>3</v>
      </c>
      <c r="V31" s="23">
        <v>3</v>
      </c>
      <c r="W31" s="277" t="s">
        <v>612</v>
      </c>
      <c r="X31" s="24">
        <v>2702</v>
      </c>
      <c r="Y31" s="21"/>
      <c r="Z31" s="22"/>
      <c r="AA31" s="24"/>
      <c r="AB31" s="24">
        <f>X31</f>
        <v>2702</v>
      </c>
      <c r="AC31" s="277" t="s">
        <v>612</v>
      </c>
      <c r="AD31" s="24">
        <f>'8. Общие сведения'!B54*1000</f>
        <v>2702</v>
      </c>
      <c r="AE31" s="24">
        <f>AD31</f>
        <v>2702</v>
      </c>
      <c r="AF31" s="23"/>
      <c r="AG31" s="277"/>
      <c r="AH31" s="22"/>
      <c r="AI31" s="22"/>
      <c r="AJ31" s="22"/>
      <c r="AK31" s="22"/>
      <c r="AL31" s="21"/>
      <c r="AM31" s="21"/>
      <c r="AN31" s="22"/>
      <c r="AO31" s="21"/>
      <c r="AP31" s="305">
        <v>45629</v>
      </c>
      <c r="AQ31" s="305">
        <v>45629</v>
      </c>
      <c r="AR31" s="305">
        <v>45629</v>
      </c>
      <c r="AS31" s="305">
        <v>45629</v>
      </c>
      <c r="AT31" s="305">
        <v>45636</v>
      </c>
      <c r="AU31" s="21"/>
      <c r="AV31" s="21" t="s">
        <v>622</v>
      </c>
    </row>
    <row r="32" spans="1:48" s="20" customFormat="1" ht="33.75" x14ac:dyDescent="0.2">
      <c r="A32" s="23"/>
      <c r="B32" s="21"/>
      <c r="C32" s="21"/>
      <c r="D32" s="279"/>
      <c r="E32" s="23"/>
      <c r="F32" s="23"/>
      <c r="G32" s="23"/>
      <c r="H32" s="23"/>
      <c r="I32" s="23"/>
      <c r="J32" s="23"/>
      <c r="K32" s="23"/>
      <c r="L32" s="23"/>
      <c r="M32" s="21"/>
      <c r="N32" s="192"/>
      <c r="O32" s="277"/>
      <c r="P32" s="24"/>
      <c r="Q32" s="21"/>
      <c r="R32" s="24"/>
      <c r="S32" s="21"/>
      <c r="T32" s="21"/>
      <c r="U32" s="23"/>
      <c r="V32" s="23"/>
      <c r="W32" s="277" t="s">
        <v>613</v>
      </c>
      <c r="X32" s="24">
        <v>2986.4870000000001</v>
      </c>
      <c r="Y32" s="21"/>
      <c r="Z32" s="22"/>
      <c r="AA32" s="24"/>
      <c r="AB32" s="24"/>
      <c r="AC32" s="277"/>
      <c r="AD32" s="24"/>
      <c r="AE32" s="24"/>
      <c r="AF32" s="23"/>
      <c r="AG32" s="277"/>
      <c r="AH32" s="22"/>
      <c r="AI32" s="22"/>
      <c r="AJ32" s="22"/>
      <c r="AK32" s="22"/>
      <c r="AL32" s="21"/>
      <c r="AM32" s="21"/>
      <c r="AN32" s="22"/>
      <c r="AO32" s="23"/>
      <c r="AP32" s="22"/>
      <c r="AQ32" s="22"/>
      <c r="AR32" s="22"/>
      <c r="AS32" s="22"/>
      <c r="AT32" s="22"/>
      <c r="AU32" s="21"/>
      <c r="AV32" s="21"/>
    </row>
    <row r="33" spans="1:48" s="20" customFormat="1" ht="22.5" x14ac:dyDescent="0.2">
      <c r="A33" s="23"/>
      <c r="B33" s="21"/>
      <c r="C33" s="21"/>
      <c r="D33" s="279"/>
      <c r="E33" s="23"/>
      <c r="F33" s="23"/>
      <c r="G33" s="23"/>
      <c r="H33" s="23"/>
      <c r="I33" s="23"/>
      <c r="J33" s="23"/>
      <c r="K33" s="23"/>
      <c r="L33" s="23"/>
      <c r="M33" s="21"/>
      <c r="N33" s="192"/>
      <c r="O33" s="277"/>
      <c r="P33" s="24"/>
      <c r="Q33" s="21"/>
      <c r="R33" s="24"/>
      <c r="S33" s="21"/>
      <c r="T33" s="21"/>
      <c r="U33" s="23"/>
      <c r="V33" s="23"/>
      <c r="W33" s="277" t="s">
        <v>616</v>
      </c>
      <c r="X33" s="24">
        <v>2986.4870000000001</v>
      </c>
      <c r="Y33" s="21"/>
      <c r="Z33" s="22"/>
      <c r="AA33" s="24"/>
      <c r="AB33" s="24"/>
      <c r="AC33" s="277"/>
      <c r="AD33" s="24"/>
      <c r="AE33" s="24"/>
      <c r="AF33" s="23"/>
      <c r="AG33" s="277"/>
      <c r="AH33" s="22"/>
      <c r="AI33" s="22"/>
      <c r="AJ33" s="22"/>
      <c r="AK33" s="22"/>
      <c r="AL33" s="21"/>
      <c r="AM33" s="21"/>
      <c r="AN33" s="22"/>
      <c r="AO33" s="23"/>
      <c r="AP33" s="22"/>
      <c r="AQ33" s="22"/>
      <c r="AR33" s="22"/>
      <c r="AS33" s="22"/>
      <c r="AT33" s="22"/>
      <c r="AU33" s="21"/>
      <c r="AV33" s="21"/>
    </row>
    <row r="34" spans="1:48" s="20" customFormat="1" ht="33.75" x14ac:dyDescent="0.2">
      <c r="A34" s="315">
        <v>5</v>
      </c>
      <c r="B34" s="316" t="s">
        <v>560</v>
      </c>
      <c r="C34" s="316" t="s">
        <v>61</v>
      </c>
      <c r="D34" s="317">
        <f>D31</f>
        <v>45657</v>
      </c>
      <c r="E34" s="315"/>
      <c r="F34" s="315"/>
      <c r="G34" s="315"/>
      <c r="H34" s="315"/>
      <c r="I34" s="315"/>
      <c r="J34" s="315"/>
      <c r="K34" s="315"/>
      <c r="L34" s="315">
        <f>L31</f>
        <v>0</v>
      </c>
      <c r="M34" s="316" t="s">
        <v>609</v>
      </c>
      <c r="N34" s="318" t="s">
        <v>624</v>
      </c>
      <c r="O34" s="319" t="s">
        <v>560</v>
      </c>
      <c r="P34" s="314">
        <v>1250</v>
      </c>
      <c r="Q34" s="316" t="s">
        <v>600</v>
      </c>
      <c r="R34" s="314">
        <f>P34</f>
        <v>1250</v>
      </c>
      <c r="S34" s="316" t="s">
        <v>592</v>
      </c>
      <c r="T34" s="316" t="s">
        <v>593</v>
      </c>
      <c r="U34" s="315">
        <v>1</v>
      </c>
      <c r="V34" s="315">
        <v>1</v>
      </c>
      <c r="W34" s="319" t="s">
        <v>625</v>
      </c>
      <c r="X34" s="314">
        <f>R34</f>
        <v>1250</v>
      </c>
      <c r="Y34" s="316"/>
      <c r="Z34" s="320"/>
      <c r="AA34" s="314"/>
      <c r="AB34" s="314">
        <f>X34</f>
        <v>1250</v>
      </c>
      <c r="AC34" s="319" t="s">
        <v>625</v>
      </c>
      <c r="AD34" s="314">
        <f>'8. Общие сведения'!B58*1000</f>
        <v>1250</v>
      </c>
      <c r="AE34" s="314"/>
      <c r="AF34" s="315">
        <v>32414254194</v>
      </c>
      <c r="AG34" s="319" t="s">
        <v>602</v>
      </c>
      <c r="AH34" s="320">
        <v>45623</v>
      </c>
      <c r="AI34" s="320">
        <v>45623</v>
      </c>
      <c r="AJ34" s="320">
        <v>45631</v>
      </c>
      <c r="AK34" s="320">
        <v>45637</v>
      </c>
      <c r="AL34" s="316"/>
      <c r="AM34" s="316"/>
      <c r="AN34" s="320"/>
      <c r="AO34" s="316"/>
      <c r="AP34" s="320">
        <v>45649</v>
      </c>
      <c r="AQ34" s="320">
        <v>45649</v>
      </c>
      <c r="AR34" s="320">
        <v>45649</v>
      </c>
      <c r="AS34" s="320">
        <v>45649</v>
      </c>
      <c r="AT34" s="320">
        <v>45646</v>
      </c>
      <c r="AU34" s="316"/>
      <c r="AV34" s="316" t="s">
        <v>622</v>
      </c>
    </row>
    <row r="35" spans="1:48" s="20" customFormat="1" ht="11.25" x14ac:dyDescent="0.2">
      <c r="A35" s="315"/>
      <c r="B35" s="316"/>
      <c r="C35" s="316"/>
      <c r="D35" s="317"/>
      <c r="E35" s="315"/>
      <c r="F35" s="315"/>
      <c r="G35" s="315"/>
      <c r="H35" s="315"/>
      <c r="I35" s="315"/>
      <c r="J35" s="315"/>
      <c r="K35" s="315"/>
      <c r="L35" s="315"/>
      <c r="M35" s="316"/>
      <c r="N35" s="318"/>
      <c r="O35" s="319"/>
      <c r="P35" s="314"/>
      <c r="Q35" s="316"/>
      <c r="R35" s="314"/>
      <c r="S35" s="316"/>
      <c r="T35" s="316"/>
      <c r="U35" s="315"/>
      <c r="V35" s="315"/>
      <c r="W35" s="319"/>
      <c r="X35" s="314"/>
      <c r="Y35" s="316"/>
      <c r="Z35" s="320"/>
      <c r="AA35" s="314"/>
      <c r="AB35" s="314"/>
      <c r="AC35" s="319"/>
      <c r="AD35" s="314"/>
      <c r="AE35" s="314"/>
      <c r="AF35" s="315"/>
      <c r="AG35" s="316"/>
      <c r="AH35" s="320"/>
      <c r="AI35" s="320"/>
      <c r="AJ35" s="320"/>
      <c r="AK35" s="320"/>
      <c r="AL35" s="316"/>
      <c r="AM35" s="316"/>
      <c r="AN35" s="320"/>
      <c r="AO35" s="316"/>
      <c r="AP35" s="320"/>
      <c r="AQ35" s="320"/>
      <c r="AR35" s="320"/>
      <c r="AS35" s="320"/>
      <c r="AT35" s="320"/>
      <c r="AU35" s="316"/>
      <c r="AV35" s="316"/>
    </row>
    <row r="36" spans="1:48" s="20" customFormat="1" ht="11.25" x14ac:dyDescent="0.2">
      <c r="A36" s="315"/>
      <c r="B36" s="316"/>
      <c r="C36" s="316"/>
      <c r="D36" s="317"/>
      <c r="E36" s="315"/>
      <c r="F36" s="315"/>
      <c r="G36" s="315"/>
      <c r="H36" s="315"/>
      <c r="I36" s="315"/>
      <c r="J36" s="315"/>
      <c r="K36" s="315"/>
      <c r="L36" s="315"/>
      <c r="M36" s="316"/>
      <c r="N36" s="318"/>
      <c r="O36" s="319"/>
      <c r="P36" s="314"/>
      <c r="Q36" s="316"/>
      <c r="R36" s="314"/>
      <c r="S36" s="316"/>
      <c r="T36" s="316"/>
      <c r="U36" s="315"/>
      <c r="V36" s="315"/>
      <c r="W36" s="319"/>
      <c r="X36" s="314"/>
      <c r="Y36" s="316"/>
      <c r="Z36" s="320"/>
      <c r="AA36" s="314"/>
      <c r="AB36" s="314"/>
      <c r="AC36" s="319"/>
      <c r="AD36" s="314"/>
      <c r="AE36" s="314"/>
      <c r="AF36" s="315"/>
      <c r="AG36" s="316"/>
      <c r="AH36" s="320"/>
      <c r="AI36" s="320"/>
      <c r="AJ36" s="320"/>
      <c r="AK36" s="320"/>
      <c r="AL36" s="316"/>
      <c r="AM36" s="316"/>
      <c r="AN36" s="320"/>
      <c r="AO36" s="316"/>
      <c r="AP36" s="320"/>
      <c r="AQ36" s="320"/>
      <c r="AR36" s="320"/>
      <c r="AS36" s="320"/>
      <c r="AT36" s="320"/>
      <c r="AU36" s="316"/>
      <c r="AV36" s="316"/>
    </row>
    <row r="37" spans="1:48" s="20" customFormat="1" ht="11.25" x14ac:dyDescent="0.2">
      <c r="A37" s="315"/>
      <c r="B37" s="316"/>
      <c r="C37" s="316"/>
      <c r="D37" s="317"/>
      <c r="E37" s="315"/>
      <c r="F37" s="315"/>
      <c r="G37" s="315"/>
      <c r="H37" s="315"/>
      <c r="I37" s="315"/>
      <c r="J37" s="315"/>
      <c r="K37" s="315"/>
      <c r="L37" s="315"/>
      <c r="M37" s="316"/>
      <c r="N37" s="318"/>
      <c r="O37" s="319"/>
      <c r="P37" s="314"/>
      <c r="Q37" s="316"/>
      <c r="R37" s="314"/>
      <c r="S37" s="316"/>
      <c r="T37" s="316"/>
      <c r="U37" s="315"/>
      <c r="V37" s="315"/>
      <c r="W37" s="319"/>
      <c r="X37" s="314"/>
      <c r="Y37" s="316"/>
      <c r="Z37" s="320"/>
      <c r="AA37" s="314"/>
      <c r="AB37" s="314"/>
      <c r="AC37" s="319"/>
      <c r="AD37" s="314"/>
      <c r="AE37" s="314"/>
      <c r="AF37" s="315"/>
      <c r="AG37" s="316"/>
      <c r="AH37" s="320"/>
      <c r="AI37" s="320"/>
      <c r="AJ37" s="320"/>
      <c r="AK37" s="320"/>
      <c r="AL37" s="316"/>
      <c r="AM37" s="316"/>
      <c r="AN37" s="320"/>
      <c r="AO37" s="316"/>
      <c r="AP37" s="320"/>
      <c r="AQ37" s="320"/>
      <c r="AR37" s="320"/>
      <c r="AS37" s="320"/>
      <c r="AT37" s="320"/>
      <c r="AU37" s="316"/>
      <c r="AV37" s="316"/>
    </row>
    <row r="38" spans="1:48" s="20" customFormat="1" ht="11.25" x14ac:dyDescent="0.2">
      <c r="A38" s="315"/>
      <c r="B38" s="316"/>
      <c r="C38" s="316"/>
      <c r="D38" s="317"/>
      <c r="E38" s="315"/>
      <c r="F38" s="315"/>
      <c r="G38" s="315"/>
      <c r="H38" s="315"/>
      <c r="I38" s="315"/>
      <c r="J38" s="315"/>
      <c r="K38" s="315"/>
      <c r="L38" s="315"/>
      <c r="M38" s="316"/>
      <c r="N38" s="318"/>
      <c r="O38" s="319"/>
      <c r="P38" s="314"/>
      <c r="Q38" s="316"/>
      <c r="R38" s="314"/>
      <c r="S38" s="316"/>
      <c r="T38" s="316"/>
      <c r="U38" s="315"/>
      <c r="V38" s="315"/>
      <c r="W38" s="319"/>
      <c r="X38" s="314"/>
      <c r="Y38" s="316"/>
      <c r="Z38" s="320"/>
      <c r="AA38" s="314"/>
      <c r="AB38" s="314"/>
      <c r="AC38" s="319"/>
      <c r="AD38" s="314"/>
      <c r="AE38" s="314"/>
      <c r="AF38" s="315"/>
      <c r="AG38" s="316"/>
      <c r="AH38" s="320"/>
      <c r="AI38" s="320"/>
      <c r="AJ38" s="320"/>
      <c r="AK38" s="320"/>
      <c r="AL38" s="316"/>
      <c r="AM38" s="316"/>
      <c r="AN38" s="320"/>
      <c r="AO38" s="316"/>
      <c r="AP38" s="320"/>
      <c r="AQ38" s="320"/>
      <c r="AR38" s="320"/>
      <c r="AS38" s="320"/>
      <c r="AT38" s="320"/>
      <c r="AU38" s="316"/>
      <c r="AV38" s="316"/>
    </row>
    <row r="39" spans="1:48" s="20" customFormat="1" ht="11.25" x14ac:dyDescent="0.2">
      <c r="A39" s="315"/>
      <c r="B39" s="316"/>
      <c r="C39" s="316"/>
      <c r="D39" s="317"/>
      <c r="E39" s="315"/>
      <c r="F39" s="315"/>
      <c r="G39" s="315"/>
      <c r="H39" s="315"/>
      <c r="I39" s="315"/>
      <c r="J39" s="315"/>
      <c r="K39" s="315"/>
      <c r="L39" s="315"/>
      <c r="M39" s="316"/>
      <c r="N39" s="318"/>
      <c r="O39" s="319"/>
      <c r="P39" s="314"/>
      <c r="Q39" s="316"/>
      <c r="R39" s="314"/>
      <c r="S39" s="316"/>
      <c r="T39" s="316"/>
      <c r="U39" s="315"/>
      <c r="V39" s="315"/>
      <c r="W39" s="319"/>
      <c r="X39" s="314"/>
      <c r="Y39" s="316"/>
      <c r="Z39" s="320"/>
      <c r="AA39" s="314"/>
      <c r="AB39" s="314"/>
      <c r="AC39" s="319"/>
      <c r="AD39" s="314"/>
      <c r="AE39" s="314"/>
      <c r="AF39" s="315"/>
      <c r="AG39" s="316"/>
      <c r="AH39" s="320"/>
      <c r="AI39" s="320"/>
      <c r="AJ39" s="320"/>
      <c r="AK39" s="320"/>
      <c r="AL39" s="316"/>
      <c r="AM39" s="316"/>
      <c r="AN39" s="320"/>
      <c r="AO39" s="316"/>
      <c r="AP39" s="320"/>
      <c r="AQ39" s="320"/>
      <c r="AR39" s="320"/>
      <c r="AS39" s="320"/>
      <c r="AT39" s="320"/>
      <c r="AU39" s="316"/>
      <c r="AV39" s="316"/>
    </row>
    <row r="40" spans="1:48" s="20" customFormat="1" ht="11.25" x14ac:dyDescent="0.2">
      <c r="A40" s="315"/>
      <c r="B40" s="316"/>
      <c r="C40" s="316"/>
      <c r="D40" s="317"/>
      <c r="E40" s="315"/>
      <c r="F40" s="315"/>
      <c r="G40" s="315"/>
      <c r="H40" s="315"/>
      <c r="I40" s="315"/>
      <c r="J40" s="315"/>
      <c r="K40" s="315"/>
      <c r="L40" s="315"/>
      <c r="M40" s="316"/>
      <c r="N40" s="318"/>
      <c r="O40" s="319"/>
      <c r="P40" s="314"/>
      <c r="Q40" s="316"/>
      <c r="R40" s="314"/>
      <c r="S40" s="316"/>
      <c r="T40" s="316"/>
      <c r="U40" s="315"/>
      <c r="V40" s="315"/>
      <c r="W40" s="319"/>
      <c r="X40" s="314"/>
      <c r="Y40" s="316"/>
      <c r="Z40" s="320"/>
      <c r="AA40" s="314"/>
      <c r="AB40" s="314"/>
      <c r="AC40" s="319"/>
      <c r="AD40" s="314"/>
      <c r="AE40" s="314"/>
      <c r="AF40" s="315"/>
      <c r="AG40" s="316"/>
      <c r="AH40" s="320"/>
      <c r="AI40" s="320"/>
      <c r="AJ40" s="320"/>
      <c r="AK40" s="320"/>
      <c r="AL40" s="316"/>
      <c r="AM40" s="316"/>
      <c r="AN40" s="320"/>
      <c r="AO40" s="316"/>
      <c r="AP40" s="320"/>
      <c r="AQ40" s="320"/>
      <c r="AR40" s="320"/>
      <c r="AS40" s="320"/>
      <c r="AT40" s="320"/>
      <c r="AU40" s="316"/>
      <c r="AV40" s="316"/>
    </row>
    <row r="41" spans="1:48" s="20" customFormat="1" ht="11.25" x14ac:dyDescent="0.2">
      <c r="A41" s="315"/>
      <c r="B41" s="316"/>
      <c r="C41" s="316"/>
      <c r="D41" s="317"/>
      <c r="E41" s="315"/>
      <c r="F41" s="315"/>
      <c r="G41" s="315"/>
      <c r="H41" s="315"/>
      <c r="I41" s="315"/>
      <c r="J41" s="315"/>
      <c r="K41" s="315"/>
      <c r="L41" s="315"/>
      <c r="M41" s="316"/>
      <c r="N41" s="318"/>
      <c r="O41" s="319"/>
      <c r="P41" s="314"/>
      <c r="Q41" s="316"/>
      <c r="R41" s="314"/>
      <c r="S41" s="316"/>
      <c r="T41" s="316"/>
      <c r="U41" s="315"/>
      <c r="V41" s="315"/>
      <c r="W41" s="319"/>
      <c r="X41" s="314"/>
      <c r="Y41" s="316"/>
      <c r="Z41" s="320"/>
      <c r="AA41" s="314"/>
      <c r="AB41" s="314"/>
      <c r="AC41" s="319"/>
      <c r="AD41" s="314"/>
      <c r="AE41" s="314"/>
      <c r="AF41" s="315"/>
      <c r="AG41" s="316"/>
      <c r="AH41" s="320"/>
      <c r="AI41" s="320"/>
      <c r="AJ41" s="320"/>
      <c r="AK41" s="320"/>
      <c r="AL41" s="316"/>
      <c r="AM41" s="316"/>
      <c r="AN41" s="320"/>
      <c r="AO41" s="316"/>
      <c r="AP41" s="320"/>
      <c r="AQ41" s="320"/>
      <c r="AR41" s="320"/>
      <c r="AS41" s="320"/>
      <c r="AT41" s="320"/>
      <c r="AU41" s="316"/>
      <c r="AV41" s="316"/>
    </row>
    <row r="42" spans="1:48" s="20" customFormat="1" ht="11.25" x14ac:dyDescent="0.2">
      <c r="A42" s="315"/>
      <c r="B42" s="316"/>
      <c r="C42" s="316"/>
      <c r="D42" s="317"/>
      <c r="E42" s="315"/>
      <c r="F42" s="315"/>
      <c r="G42" s="315"/>
      <c r="H42" s="315"/>
      <c r="I42" s="315"/>
      <c r="J42" s="315"/>
      <c r="K42" s="315"/>
      <c r="L42" s="315"/>
      <c r="M42" s="316"/>
      <c r="N42" s="318"/>
      <c r="O42" s="319"/>
      <c r="P42" s="314"/>
      <c r="Q42" s="316"/>
      <c r="R42" s="314"/>
      <c r="S42" s="316"/>
      <c r="T42" s="316"/>
      <c r="U42" s="315"/>
      <c r="V42" s="315"/>
      <c r="W42" s="319"/>
      <c r="X42" s="314"/>
      <c r="Y42" s="316"/>
      <c r="Z42" s="320"/>
      <c r="AA42" s="314"/>
      <c r="AB42" s="314"/>
      <c r="AC42" s="319"/>
      <c r="AD42" s="314"/>
      <c r="AE42" s="314"/>
      <c r="AF42" s="315"/>
      <c r="AG42" s="316"/>
      <c r="AH42" s="320"/>
      <c r="AI42" s="320"/>
      <c r="AJ42" s="320"/>
      <c r="AK42" s="320"/>
      <c r="AL42" s="316"/>
      <c r="AM42" s="316"/>
      <c r="AN42" s="320"/>
      <c r="AO42" s="316"/>
      <c r="AP42" s="320"/>
      <c r="AQ42" s="320"/>
      <c r="AR42" s="320"/>
      <c r="AS42" s="320"/>
      <c r="AT42" s="320"/>
      <c r="AU42" s="316"/>
      <c r="AV42" s="316"/>
    </row>
    <row r="43" spans="1:48" s="20" customFormat="1" ht="11.25" x14ac:dyDescent="0.2">
      <c r="A43" s="315"/>
      <c r="B43" s="316"/>
      <c r="C43" s="316"/>
      <c r="D43" s="317"/>
      <c r="E43" s="315"/>
      <c r="F43" s="315"/>
      <c r="G43" s="315"/>
      <c r="H43" s="315"/>
      <c r="I43" s="315"/>
      <c r="J43" s="315"/>
      <c r="K43" s="315"/>
      <c r="L43" s="315"/>
      <c r="M43" s="316"/>
      <c r="N43" s="318"/>
      <c r="O43" s="319"/>
      <c r="P43" s="314"/>
      <c r="Q43" s="316"/>
      <c r="R43" s="314"/>
      <c r="S43" s="316"/>
      <c r="T43" s="316"/>
      <c r="U43" s="315"/>
      <c r="V43" s="315"/>
      <c r="W43" s="319"/>
      <c r="X43" s="314"/>
      <c r="Y43" s="316"/>
      <c r="Z43" s="320"/>
      <c r="AA43" s="314"/>
      <c r="AB43" s="314"/>
      <c r="AC43" s="319"/>
      <c r="AD43" s="314"/>
      <c r="AE43" s="314"/>
      <c r="AF43" s="315"/>
      <c r="AG43" s="316"/>
      <c r="AH43" s="320"/>
      <c r="AI43" s="320"/>
      <c r="AJ43" s="320"/>
      <c r="AK43" s="320"/>
      <c r="AL43" s="316"/>
      <c r="AM43" s="316"/>
      <c r="AN43" s="320"/>
      <c r="AO43" s="316"/>
      <c r="AP43" s="320"/>
      <c r="AQ43" s="320"/>
      <c r="AR43" s="320"/>
      <c r="AS43" s="320"/>
      <c r="AT43" s="320"/>
      <c r="AU43" s="316"/>
      <c r="AV43" s="316"/>
    </row>
    <row r="44" spans="1:48" s="20" customFormat="1" ht="11.25" x14ac:dyDescent="0.2">
      <c r="A44" s="315"/>
      <c r="B44" s="316"/>
      <c r="C44" s="316"/>
      <c r="D44" s="317"/>
      <c r="E44" s="315"/>
      <c r="F44" s="315"/>
      <c r="G44" s="315"/>
      <c r="H44" s="315"/>
      <c r="I44" s="315"/>
      <c r="J44" s="315"/>
      <c r="K44" s="315"/>
      <c r="L44" s="315"/>
      <c r="M44" s="316"/>
      <c r="N44" s="318"/>
      <c r="O44" s="319"/>
      <c r="P44" s="314"/>
      <c r="Q44" s="316"/>
      <c r="R44" s="314"/>
      <c r="S44" s="316"/>
      <c r="T44" s="316"/>
      <c r="U44" s="315"/>
      <c r="V44" s="315"/>
      <c r="W44" s="319"/>
      <c r="X44" s="314"/>
      <c r="Y44" s="316"/>
      <c r="Z44" s="320"/>
      <c r="AA44" s="314"/>
      <c r="AB44" s="314"/>
      <c r="AC44" s="319"/>
      <c r="AD44" s="314"/>
      <c r="AE44" s="314"/>
      <c r="AF44" s="315"/>
      <c r="AG44" s="316"/>
      <c r="AH44" s="320"/>
      <c r="AI44" s="320"/>
      <c r="AJ44" s="320"/>
      <c r="AK44" s="320"/>
      <c r="AL44" s="316"/>
      <c r="AM44" s="316"/>
      <c r="AN44" s="320"/>
      <c r="AO44" s="316"/>
      <c r="AP44" s="320"/>
      <c r="AQ44" s="320"/>
      <c r="AR44" s="320"/>
      <c r="AS44" s="320"/>
      <c r="AT44" s="320"/>
      <c r="AU44" s="316"/>
      <c r="AV44" s="316"/>
    </row>
    <row r="45" spans="1:48" x14ac:dyDescent="0.25">
      <c r="AD45" s="286">
        <f>SUM(AD26:AD44)</f>
        <v>77416.082850000006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topLeftCell="A13" zoomScale="80" zoomScaleNormal="90" zoomScaleSheetLayoutView="80" workbookViewId="0">
      <selection activeCell="B28" sqref="B28"/>
    </sheetView>
  </sheetViews>
  <sheetFormatPr defaultRowHeight="15.75" x14ac:dyDescent="0.25"/>
  <cols>
    <col min="1" max="2" width="66.140625" style="128" customWidth="1"/>
    <col min="3" max="3" width="13.85546875" style="129" hidden="1" customWidth="1"/>
    <col min="4" max="4" width="10.7109375" style="129" bestFit="1" customWidth="1"/>
    <col min="5"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3" t="s">
        <v>66</v>
      </c>
    </row>
    <row r="2" spans="1:8" ht="18.75" x14ac:dyDescent="0.3">
      <c r="B2" s="15" t="s">
        <v>8</v>
      </c>
    </row>
    <row r="3" spans="1:8" ht="18.75" x14ac:dyDescent="0.3">
      <c r="B3" s="15" t="s">
        <v>537</v>
      </c>
    </row>
    <row r="4" spans="1:8" x14ac:dyDescent="0.25">
      <c r="B4" s="48"/>
    </row>
    <row r="5" spans="1:8" ht="18.75" x14ac:dyDescent="0.3">
      <c r="A5" s="451" t="str">
        <f>'7. Паспорт отчет о закупке'!A5:AV5</f>
        <v>Год раскрытия информации: 2025 год</v>
      </c>
      <c r="B5" s="451"/>
      <c r="C5" s="87"/>
      <c r="D5" s="87"/>
      <c r="E5" s="87"/>
      <c r="F5" s="87"/>
      <c r="G5" s="87"/>
      <c r="H5" s="87"/>
    </row>
    <row r="6" spans="1:8" ht="18.75" x14ac:dyDescent="0.3">
      <c r="A6" s="185"/>
      <c r="B6" s="185"/>
      <c r="C6" s="185"/>
      <c r="D6" s="185"/>
      <c r="E6" s="185"/>
      <c r="F6" s="185"/>
      <c r="G6" s="185"/>
      <c r="H6" s="185"/>
    </row>
    <row r="7" spans="1:8" ht="18.75" x14ac:dyDescent="0.25">
      <c r="A7" s="334" t="s">
        <v>7</v>
      </c>
      <c r="B7" s="334"/>
      <c r="C7" s="158"/>
      <c r="D7" s="158"/>
      <c r="E7" s="158"/>
      <c r="F7" s="158"/>
      <c r="G7" s="158"/>
      <c r="H7" s="158"/>
    </row>
    <row r="8" spans="1:8" ht="18.75" x14ac:dyDescent="0.25">
      <c r="A8" s="158"/>
      <c r="B8" s="158"/>
      <c r="C8" s="158"/>
      <c r="D8" s="158"/>
      <c r="E8" s="158"/>
      <c r="F8" s="158"/>
      <c r="G8" s="158"/>
      <c r="H8" s="158"/>
    </row>
    <row r="9" spans="1:8" x14ac:dyDescent="0.25">
      <c r="A9" s="338" t="str">
        <f>'7. Паспорт отчет о закупке'!A9:AV9</f>
        <v>Акционерное общество "Россети Янтарь" ДЗО  ПАО "Россети"</v>
      </c>
      <c r="B9" s="338"/>
      <c r="C9" s="159"/>
      <c r="D9" s="159"/>
      <c r="E9" s="159"/>
      <c r="F9" s="159"/>
      <c r="G9" s="159"/>
      <c r="H9" s="159"/>
    </row>
    <row r="10" spans="1:8" x14ac:dyDescent="0.25">
      <c r="A10" s="331" t="s">
        <v>6</v>
      </c>
      <c r="B10" s="331"/>
      <c r="C10" s="160"/>
      <c r="D10" s="160"/>
      <c r="E10" s="160"/>
      <c r="F10" s="160"/>
      <c r="G10" s="160"/>
      <c r="H10" s="160"/>
    </row>
    <row r="11" spans="1:8" ht="18.75" x14ac:dyDescent="0.25">
      <c r="A11" s="158"/>
      <c r="B11" s="158"/>
      <c r="C11" s="158"/>
      <c r="D11" s="158"/>
      <c r="E11" s="158"/>
      <c r="F11" s="158"/>
      <c r="G11" s="158"/>
      <c r="H11" s="158"/>
    </row>
    <row r="12" spans="1:8" x14ac:dyDescent="0.25">
      <c r="A12" s="338" t="str">
        <f>'7. Паспорт отчет о закупке'!A12:AV12</f>
        <v>N_19-1196-1</v>
      </c>
      <c r="B12" s="338"/>
      <c r="C12" s="159"/>
      <c r="D12" s="159"/>
      <c r="E12" s="159"/>
      <c r="F12" s="159"/>
      <c r="G12" s="159"/>
      <c r="H12" s="159"/>
    </row>
    <row r="13" spans="1:8" x14ac:dyDescent="0.25">
      <c r="A13" s="331" t="s">
        <v>5</v>
      </c>
      <c r="B13" s="331"/>
      <c r="C13" s="160"/>
      <c r="D13" s="160"/>
      <c r="E13" s="160"/>
      <c r="F13" s="160"/>
      <c r="G13" s="160"/>
      <c r="H13" s="160"/>
    </row>
    <row r="14" spans="1:8" ht="18.75" x14ac:dyDescent="0.25">
      <c r="A14" s="11"/>
      <c r="B14" s="11"/>
      <c r="C14" s="11"/>
      <c r="D14" s="11"/>
      <c r="E14" s="11"/>
      <c r="F14" s="11"/>
      <c r="G14" s="11"/>
      <c r="H14" s="11"/>
    </row>
    <row r="15" spans="1:8" ht="44.25" customHeight="1" x14ac:dyDescent="0.25">
      <c r="A15" s="448" t="str">
        <f>'7. Паспорт отчет о закупке'!A15:AV15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448"/>
      <c r="C15" s="159"/>
      <c r="D15" s="159"/>
      <c r="E15" s="159"/>
      <c r="F15" s="159"/>
      <c r="G15" s="159"/>
      <c r="H15" s="159"/>
    </row>
    <row r="16" spans="1:8" x14ac:dyDescent="0.25">
      <c r="A16" s="331" t="s">
        <v>4</v>
      </c>
      <c r="B16" s="331"/>
      <c r="C16" s="160"/>
      <c r="D16" s="160"/>
      <c r="E16" s="160"/>
      <c r="F16" s="160"/>
      <c r="G16" s="160"/>
      <c r="H16" s="160"/>
    </row>
    <row r="17" spans="1:4" x14ac:dyDescent="0.25">
      <c r="B17" s="130"/>
    </row>
    <row r="18" spans="1:4" x14ac:dyDescent="0.25">
      <c r="A18" s="449" t="s">
        <v>519</v>
      </c>
      <c r="B18" s="450"/>
    </row>
    <row r="19" spans="1:4" x14ac:dyDescent="0.25">
      <c r="B19" s="48"/>
    </row>
    <row r="20" spans="1:4" ht="16.5" thickBot="1" x14ac:dyDescent="0.3">
      <c r="B20" s="131"/>
    </row>
    <row r="21" spans="1:4" ht="75.75" thickBot="1" x14ac:dyDescent="0.3">
      <c r="A21" s="132" t="s">
        <v>387</v>
      </c>
      <c r="B21" s="133" t="str">
        <f>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row>
    <row r="22" spans="1:4" ht="16.5" thickBot="1" x14ac:dyDescent="0.3">
      <c r="A22" s="132" t="s">
        <v>388</v>
      </c>
      <c r="B22" s="133"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32" t="s">
        <v>353</v>
      </c>
      <c r="B23" s="137" t="s">
        <v>562</v>
      </c>
    </row>
    <row r="24" spans="1:4" ht="16.5" thickBot="1" x14ac:dyDescent="0.3">
      <c r="A24" s="132" t="s">
        <v>389</v>
      </c>
      <c r="B24" s="134" t="s">
        <v>546</v>
      </c>
    </row>
    <row r="25" spans="1:4" ht="16.5" thickBot="1" x14ac:dyDescent="0.3">
      <c r="A25" s="135" t="s">
        <v>390</v>
      </c>
      <c r="B25" s="133" t="s">
        <v>582</v>
      </c>
    </row>
    <row r="26" spans="1:4" ht="16.5" thickBot="1" x14ac:dyDescent="0.3">
      <c r="A26" s="136" t="s">
        <v>391</v>
      </c>
      <c r="B26" s="137" t="s">
        <v>628</v>
      </c>
    </row>
    <row r="27" spans="1:4" ht="29.25" thickBot="1" x14ac:dyDescent="0.3">
      <c r="A27" s="144" t="s">
        <v>583</v>
      </c>
      <c r="B27" s="280">
        <f>'6.2. Паспорт фин осв ввод'!C24</f>
        <v>480.31344078000001</v>
      </c>
    </row>
    <row r="28" spans="1:4" ht="16.5" thickBot="1" x14ac:dyDescent="0.3">
      <c r="A28" s="139" t="s">
        <v>392</v>
      </c>
      <c r="B28" s="139" t="s">
        <v>615</v>
      </c>
    </row>
    <row r="29" spans="1:4" ht="29.25" thickBot="1" x14ac:dyDescent="0.3">
      <c r="A29" s="145" t="s">
        <v>393</v>
      </c>
      <c r="B29" s="193">
        <f>'7. Паспорт отчет о закупке'!AD45/1000</f>
        <v>77.416082850000009</v>
      </c>
    </row>
    <row r="30" spans="1:4" ht="29.25" thickBot="1" x14ac:dyDescent="0.3">
      <c r="A30" s="145" t="s">
        <v>394</v>
      </c>
      <c r="B30" s="193">
        <f>B32+B49+B66</f>
        <v>77.416082850000009</v>
      </c>
      <c r="C30" s="69"/>
      <c r="D30" s="69"/>
    </row>
    <row r="31" spans="1:4" ht="16.5" thickBot="1" x14ac:dyDescent="0.3">
      <c r="A31" s="139" t="s">
        <v>395</v>
      </c>
      <c r="B31" s="194"/>
      <c r="C31" s="69"/>
      <c r="D31" s="69"/>
    </row>
    <row r="32" spans="1:4" ht="29.25" thickBot="1" x14ac:dyDescent="0.3">
      <c r="A32" s="145" t="s">
        <v>396</v>
      </c>
      <c r="B32" s="193">
        <f>SUMIF(C33:C48,10,B33:B48)</f>
        <v>0</v>
      </c>
      <c r="C32" s="69"/>
      <c r="D32" s="69"/>
    </row>
    <row r="33" spans="1:4" ht="16.5" thickBot="1" x14ac:dyDescent="0.3">
      <c r="A33" s="195" t="s">
        <v>397</v>
      </c>
      <c r="B33" s="196"/>
      <c r="C33" s="69">
        <v>10</v>
      </c>
      <c r="D33" s="69"/>
    </row>
    <row r="34" spans="1:4" ht="16.5" thickBot="1" x14ac:dyDescent="0.3">
      <c r="A34" s="139" t="s">
        <v>398</v>
      </c>
      <c r="B34" s="197">
        <f t="shared" ref="B34" si="0">B33/$B$27</f>
        <v>0</v>
      </c>
      <c r="C34" s="69"/>
      <c r="D34" s="69"/>
    </row>
    <row r="35" spans="1:4" ht="16.5" thickBot="1" x14ac:dyDescent="0.3">
      <c r="A35" s="139" t="s">
        <v>399</v>
      </c>
      <c r="B35" s="193"/>
      <c r="C35" s="69">
        <v>1</v>
      </c>
      <c r="D35" s="69"/>
    </row>
    <row r="36" spans="1:4" ht="16.5" thickBot="1" x14ac:dyDescent="0.3">
      <c r="A36" s="139" t="s">
        <v>400</v>
      </c>
      <c r="B36" s="193"/>
      <c r="C36" s="69">
        <v>2</v>
      </c>
      <c r="D36" s="69"/>
    </row>
    <row r="37" spans="1:4" ht="16.5" thickBot="1" x14ac:dyDescent="0.3">
      <c r="A37" s="195" t="s">
        <v>397</v>
      </c>
      <c r="B37" s="196"/>
      <c r="C37" s="69">
        <v>10</v>
      </c>
      <c r="D37" s="69"/>
    </row>
    <row r="38" spans="1:4" ht="16.5" thickBot="1" x14ac:dyDescent="0.3">
      <c r="A38" s="139" t="s">
        <v>398</v>
      </c>
      <c r="B38" s="197">
        <f t="shared" ref="B38" si="1">B37/$B$27</f>
        <v>0</v>
      </c>
      <c r="C38" s="69"/>
      <c r="D38" s="69"/>
    </row>
    <row r="39" spans="1:4" ht="16.5" thickBot="1" x14ac:dyDescent="0.3">
      <c r="A39" s="139" t="s">
        <v>399</v>
      </c>
      <c r="B39" s="193"/>
      <c r="C39" s="69">
        <v>1</v>
      </c>
      <c r="D39" s="69"/>
    </row>
    <row r="40" spans="1:4" ht="16.5" thickBot="1" x14ac:dyDescent="0.3">
      <c r="A40" s="139" t="s">
        <v>400</v>
      </c>
      <c r="B40" s="193"/>
      <c r="C40" s="69">
        <v>2</v>
      </c>
      <c r="D40" s="69"/>
    </row>
    <row r="41" spans="1:4" ht="16.5" thickBot="1" x14ac:dyDescent="0.3">
      <c r="A41" s="195" t="s">
        <v>397</v>
      </c>
      <c r="B41" s="196"/>
      <c r="C41" s="69">
        <v>10</v>
      </c>
      <c r="D41" s="69"/>
    </row>
    <row r="42" spans="1:4" ht="16.5" thickBot="1" x14ac:dyDescent="0.3">
      <c r="A42" s="139" t="s">
        <v>398</v>
      </c>
      <c r="B42" s="197">
        <f t="shared" ref="B42" si="2">B41/$B$27</f>
        <v>0</v>
      </c>
      <c r="C42" s="69"/>
      <c r="D42" s="69"/>
    </row>
    <row r="43" spans="1:4" ht="16.5" thickBot="1" x14ac:dyDescent="0.3">
      <c r="A43" s="139" t="s">
        <v>399</v>
      </c>
      <c r="B43" s="193"/>
      <c r="C43" s="69">
        <v>1</v>
      </c>
      <c r="D43" s="69"/>
    </row>
    <row r="44" spans="1:4" ht="16.5" thickBot="1" x14ac:dyDescent="0.3">
      <c r="A44" s="139" t="s">
        <v>400</v>
      </c>
      <c r="B44" s="193"/>
      <c r="C44" s="69">
        <v>2</v>
      </c>
      <c r="D44" s="69"/>
    </row>
    <row r="45" spans="1:4" ht="16.5" thickBot="1" x14ac:dyDescent="0.3">
      <c r="A45" s="195" t="s">
        <v>397</v>
      </c>
      <c r="B45" s="196"/>
      <c r="C45" s="69">
        <v>10</v>
      </c>
      <c r="D45" s="69"/>
    </row>
    <row r="46" spans="1:4" ht="16.5" thickBot="1" x14ac:dyDescent="0.3">
      <c r="A46" s="139" t="s">
        <v>398</v>
      </c>
      <c r="B46" s="197">
        <f t="shared" ref="B46" si="3">B45/$B$27</f>
        <v>0</v>
      </c>
      <c r="C46" s="69"/>
      <c r="D46" s="69"/>
    </row>
    <row r="47" spans="1:4" ht="16.5" thickBot="1" x14ac:dyDescent="0.3">
      <c r="A47" s="139" t="s">
        <v>399</v>
      </c>
      <c r="B47" s="193"/>
      <c r="C47" s="69">
        <v>1</v>
      </c>
      <c r="D47" s="69"/>
    </row>
    <row r="48" spans="1:4" ht="16.5" thickBot="1" x14ac:dyDescent="0.3">
      <c r="A48" s="139" t="s">
        <v>400</v>
      </c>
      <c r="B48" s="193"/>
      <c r="C48" s="69">
        <v>2</v>
      </c>
      <c r="D48" s="69"/>
    </row>
    <row r="49" spans="1:4" ht="29.25" thickBot="1" x14ac:dyDescent="0.3">
      <c r="A49" s="145" t="s">
        <v>401</v>
      </c>
      <c r="B49" s="193">
        <f>SUMIF(C50:C65,20,B50:B65)</f>
        <v>56.849260000000001</v>
      </c>
      <c r="C49" s="69"/>
      <c r="D49" s="69"/>
    </row>
    <row r="50" spans="1:4" ht="30.75" thickBot="1" x14ac:dyDescent="0.3">
      <c r="A50" s="302" t="s">
        <v>617</v>
      </c>
      <c r="B50" s="303">
        <v>52.897260000000003</v>
      </c>
      <c r="C50" s="69">
        <v>20</v>
      </c>
      <c r="D50" s="69"/>
    </row>
    <row r="51" spans="1:4" ht="16.5" thickBot="1" x14ac:dyDescent="0.3">
      <c r="A51" s="139" t="s">
        <v>398</v>
      </c>
      <c r="B51" s="197">
        <f t="shared" ref="B51" si="4">B50/$B$27</f>
        <v>0.11013070946775516</v>
      </c>
      <c r="C51" s="69"/>
      <c r="D51" s="69"/>
    </row>
    <row r="52" spans="1:4" ht="16.5" thickBot="1" x14ac:dyDescent="0.3">
      <c r="A52" s="139" t="s">
        <v>399</v>
      </c>
      <c r="B52" s="193">
        <v>52.897260000000003</v>
      </c>
      <c r="C52" s="69">
        <v>1</v>
      </c>
      <c r="D52" s="69"/>
    </row>
    <row r="53" spans="1:4" ht="16.5" thickBot="1" x14ac:dyDescent="0.3">
      <c r="A53" s="139" t="s">
        <v>400</v>
      </c>
      <c r="B53" s="193">
        <v>52.897260000000003</v>
      </c>
      <c r="C53" s="69">
        <v>2</v>
      </c>
      <c r="D53" s="69"/>
    </row>
    <row r="54" spans="1:4" ht="30.75" thickBot="1" x14ac:dyDescent="0.3">
      <c r="A54" s="302" t="s">
        <v>623</v>
      </c>
      <c r="B54" s="303">
        <v>2.702</v>
      </c>
      <c r="C54" s="69">
        <v>20</v>
      </c>
      <c r="D54" s="69"/>
    </row>
    <row r="55" spans="1:4" ht="16.5" thickBot="1" x14ac:dyDescent="0.3">
      <c r="A55" s="139" t="s">
        <v>398</v>
      </c>
      <c r="B55" s="197">
        <f t="shared" ref="B55" si="5">B54/$B$27</f>
        <v>5.6254932104588106E-3</v>
      </c>
      <c r="C55" s="69"/>
      <c r="D55" s="69"/>
    </row>
    <row r="56" spans="1:4" ht="15.75" customHeight="1" thickBot="1" x14ac:dyDescent="0.3">
      <c r="A56" s="139" t="s">
        <v>399</v>
      </c>
      <c r="B56" s="193">
        <v>2.702</v>
      </c>
      <c r="C56" s="69">
        <v>1</v>
      </c>
      <c r="D56" s="69"/>
    </row>
    <row r="57" spans="1:4" ht="16.5" thickBot="1" x14ac:dyDescent="0.3">
      <c r="A57" s="139" t="s">
        <v>400</v>
      </c>
      <c r="B57" s="193">
        <v>2.702</v>
      </c>
      <c r="C57" s="69">
        <v>2</v>
      </c>
      <c r="D57" s="69"/>
    </row>
    <row r="58" spans="1:4" ht="30.75" thickBot="1" x14ac:dyDescent="0.3">
      <c r="A58" s="302" t="s">
        <v>627</v>
      </c>
      <c r="B58" s="303">
        <v>1.25</v>
      </c>
      <c r="C58" s="69">
        <v>20</v>
      </c>
      <c r="D58" s="69"/>
    </row>
    <row r="59" spans="1:4" ht="16.5" thickBot="1" x14ac:dyDescent="0.3">
      <c r="A59" s="139" t="s">
        <v>398</v>
      </c>
      <c r="B59" s="197">
        <f t="shared" ref="B59" si="6">B58/$B$27</f>
        <v>2.6024672513225437E-3</v>
      </c>
      <c r="C59" s="69"/>
      <c r="D59" s="69"/>
    </row>
    <row r="60" spans="1:4" ht="16.5" thickBot="1" x14ac:dyDescent="0.3">
      <c r="A60" s="139" t="s">
        <v>399</v>
      </c>
      <c r="B60" s="193"/>
      <c r="C60" s="69">
        <v>1</v>
      </c>
      <c r="D60" s="69"/>
    </row>
    <row r="61" spans="1:4" ht="16.5" thickBot="1" x14ac:dyDescent="0.3">
      <c r="A61" s="139" t="s">
        <v>400</v>
      </c>
      <c r="B61" s="193">
        <v>1.25</v>
      </c>
      <c r="C61" s="69">
        <v>2</v>
      </c>
      <c r="D61" s="69"/>
    </row>
    <row r="62" spans="1:4" ht="16.5" thickBot="1" x14ac:dyDescent="0.3">
      <c r="A62" s="195" t="s">
        <v>397</v>
      </c>
      <c r="B62" s="196"/>
      <c r="C62" s="69">
        <v>20</v>
      </c>
      <c r="D62" s="69"/>
    </row>
    <row r="63" spans="1:4" ht="16.5" thickBot="1" x14ac:dyDescent="0.3">
      <c r="A63" s="139" t="s">
        <v>398</v>
      </c>
      <c r="B63" s="197">
        <f t="shared" ref="B63" si="7">B62/$B$27</f>
        <v>0</v>
      </c>
      <c r="C63" s="69"/>
      <c r="D63" s="69"/>
    </row>
    <row r="64" spans="1:4" ht="16.5" thickBot="1" x14ac:dyDescent="0.3">
      <c r="A64" s="139" t="s">
        <v>399</v>
      </c>
      <c r="B64" s="193"/>
      <c r="C64" s="69">
        <v>1</v>
      </c>
      <c r="D64" s="69"/>
    </row>
    <row r="65" spans="1:4" ht="16.5" thickBot="1" x14ac:dyDescent="0.3">
      <c r="A65" s="139" t="s">
        <v>400</v>
      </c>
      <c r="B65" s="193"/>
      <c r="C65" s="69">
        <v>2</v>
      </c>
      <c r="D65" s="69"/>
    </row>
    <row r="66" spans="1:4" ht="29.25" thickBot="1" x14ac:dyDescent="0.3">
      <c r="A66" s="145" t="s">
        <v>402</v>
      </c>
      <c r="B66" s="193">
        <f>SUMIF(C67:C82,30,B67:B82)</f>
        <v>20.566822850000001</v>
      </c>
      <c r="C66" s="69"/>
      <c r="D66" s="69"/>
    </row>
    <row r="67" spans="1:4" ht="30.75" thickBot="1" x14ac:dyDescent="0.3">
      <c r="A67" s="294" t="s">
        <v>586</v>
      </c>
      <c r="B67" s="295">
        <f>17.91241698*0+17.27658668-0.10976383</f>
        <v>17.166822850000003</v>
      </c>
      <c r="C67" s="69">
        <v>30</v>
      </c>
      <c r="D67" s="69"/>
    </row>
    <row r="68" spans="1:4" ht="16.5" thickBot="1" x14ac:dyDescent="0.3">
      <c r="A68" s="139" t="s">
        <v>398</v>
      </c>
      <c r="B68" s="197">
        <f t="shared" ref="B68" si="8">B67/$B$27</f>
        <v>3.5740875421104434E-2</v>
      </c>
      <c r="C68" s="69"/>
      <c r="D68" s="69"/>
    </row>
    <row r="69" spans="1:4" ht="16.5" thickBot="1" x14ac:dyDescent="0.3">
      <c r="A69" s="139" t="s">
        <v>399</v>
      </c>
      <c r="B69" s="193">
        <v>17.166822849999999</v>
      </c>
      <c r="C69" s="69">
        <v>1</v>
      </c>
      <c r="D69" s="69"/>
    </row>
    <row r="70" spans="1:4" ht="16.5" thickBot="1" x14ac:dyDescent="0.3">
      <c r="A70" s="139" t="s">
        <v>400</v>
      </c>
      <c r="B70" s="193">
        <v>17.166822849999999</v>
      </c>
      <c r="C70" s="69">
        <v>2</v>
      </c>
      <c r="D70" s="69"/>
    </row>
    <row r="71" spans="1:4" ht="30.75" thickBot="1" x14ac:dyDescent="0.3">
      <c r="A71" s="294" t="s">
        <v>587</v>
      </c>
      <c r="B71" s="295">
        <f>3.4</f>
        <v>3.4</v>
      </c>
      <c r="C71" s="69">
        <v>30</v>
      </c>
      <c r="D71" s="69"/>
    </row>
    <row r="72" spans="1:4" ht="16.5" thickBot="1" x14ac:dyDescent="0.3">
      <c r="A72" s="139" t="s">
        <v>398</v>
      </c>
      <c r="B72" s="197">
        <f t="shared" ref="B72" si="9">B71/$B$27</f>
        <v>7.0787109235973186E-3</v>
      </c>
      <c r="C72" s="69"/>
      <c r="D72" s="69"/>
    </row>
    <row r="73" spans="1:4" ht="16.5" thickBot="1" x14ac:dyDescent="0.3">
      <c r="A73" s="139" t="s">
        <v>399</v>
      </c>
      <c r="B73" s="193">
        <v>3.4</v>
      </c>
      <c r="C73" s="69">
        <v>1</v>
      </c>
      <c r="D73" s="69"/>
    </row>
    <row r="74" spans="1:4" ht="16.5" thickBot="1" x14ac:dyDescent="0.3">
      <c r="A74" s="139" t="s">
        <v>400</v>
      </c>
      <c r="B74" s="193">
        <v>3.4</v>
      </c>
      <c r="C74" s="69">
        <v>2</v>
      </c>
      <c r="D74" s="69"/>
    </row>
    <row r="75" spans="1:4" ht="16.5" thickBot="1" x14ac:dyDescent="0.3">
      <c r="A75" s="195" t="s">
        <v>397</v>
      </c>
      <c r="B75" s="196"/>
      <c r="C75" s="69">
        <v>30</v>
      </c>
      <c r="D75" s="69"/>
    </row>
    <row r="76" spans="1:4" ht="16.5" thickBot="1" x14ac:dyDescent="0.3">
      <c r="A76" s="139" t="s">
        <v>398</v>
      </c>
      <c r="B76" s="197">
        <f t="shared" ref="B76" si="10">B75/$B$27</f>
        <v>0</v>
      </c>
      <c r="C76" s="69"/>
      <c r="D76" s="69"/>
    </row>
    <row r="77" spans="1:4" ht="16.5" thickBot="1" x14ac:dyDescent="0.3">
      <c r="A77" s="139" t="s">
        <v>399</v>
      </c>
      <c r="B77" s="193"/>
      <c r="C77" s="69">
        <v>1</v>
      </c>
      <c r="D77" s="69"/>
    </row>
    <row r="78" spans="1:4" ht="16.5" thickBot="1" x14ac:dyDescent="0.3">
      <c r="A78" s="139" t="s">
        <v>400</v>
      </c>
      <c r="B78" s="193"/>
      <c r="C78" s="69">
        <v>2</v>
      </c>
      <c r="D78" s="69"/>
    </row>
    <row r="79" spans="1:4" ht="16.5" thickBot="1" x14ac:dyDescent="0.3">
      <c r="A79" s="195" t="s">
        <v>397</v>
      </c>
      <c r="B79" s="196"/>
      <c r="C79" s="69">
        <v>30</v>
      </c>
      <c r="D79" s="69"/>
    </row>
    <row r="80" spans="1:4" ht="16.5" thickBot="1" x14ac:dyDescent="0.3">
      <c r="A80" s="139" t="s">
        <v>398</v>
      </c>
      <c r="B80" s="197">
        <f t="shared" ref="B80" si="11">B79/$B$27</f>
        <v>0</v>
      </c>
      <c r="C80" s="69"/>
      <c r="D80" s="69"/>
    </row>
    <row r="81" spans="1:5" ht="16.5" thickBot="1" x14ac:dyDescent="0.3">
      <c r="A81" s="139" t="s">
        <v>399</v>
      </c>
      <c r="B81" s="193"/>
      <c r="C81" s="69">
        <v>1</v>
      </c>
      <c r="D81" s="69"/>
    </row>
    <row r="82" spans="1:5" ht="16.5" thickBot="1" x14ac:dyDescent="0.3">
      <c r="A82" s="139" t="s">
        <v>400</v>
      </c>
      <c r="B82" s="193"/>
      <c r="C82" s="69">
        <v>2</v>
      </c>
      <c r="D82" s="69"/>
    </row>
    <row r="83" spans="1:5" ht="29.25" thickBot="1" x14ac:dyDescent="0.3">
      <c r="A83" s="138" t="s">
        <v>403</v>
      </c>
      <c r="B83" s="281">
        <f>B30/B27</f>
        <v>0.16117825627423826</v>
      </c>
      <c r="C83" s="69"/>
      <c r="D83" s="69"/>
    </row>
    <row r="84" spans="1:5" ht="16.5" thickBot="1" x14ac:dyDescent="0.3">
      <c r="A84" s="140" t="s">
        <v>395</v>
      </c>
      <c r="B84" s="282"/>
      <c r="C84" s="69"/>
      <c r="D84" s="69"/>
    </row>
    <row r="85" spans="1:5" ht="16.5" thickBot="1" x14ac:dyDescent="0.3">
      <c r="A85" s="140" t="s">
        <v>404</v>
      </c>
      <c r="B85" s="281"/>
      <c r="C85" s="69"/>
      <c r="D85" s="69"/>
    </row>
    <row r="86" spans="1:5" ht="16.5" thickBot="1" x14ac:dyDescent="0.3">
      <c r="A86" s="140" t="s">
        <v>405</v>
      </c>
      <c r="B86" s="281">
        <f>B49/B27</f>
        <v>0.1183586699295365</v>
      </c>
      <c r="C86" s="69"/>
      <c r="D86" s="69"/>
    </row>
    <row r="87" spans="1:5" ht="16.5" thickBot="1" x14ac:dyDescent="0.3">
      <c r="A87" s="140" t="s">
        <v>406</v>
      </c>
      <c r="B87" s="281">
        <f>(B67+B71)/B27</f>
        <v>4.2819586344701753E-2</v>
      </c>
      <c r="C87" s="69"/>
      <c r="D87" s="69"/>
    </row>
    <row r="88" spans="1:5" ht="16.5" thickBot="1" x14ac:dyDescent="0.3">
      <c r="A88" s="306" t="s">
        <v>618</v>
      </c>
      <c r="B88" s="307">
        <f>B93+B89</f>
        <v>23.900077199999998</v>
      </c>
      <c r="C88" s="308"/>
      <c r="D88" s="309"/>
      <c r="E88" s="309"/>
    </row>
    <row r="89" spans="1:5" ht="30.75" thickBot="1" x14ac:dyDescent="0.3">
      <c r="A89" s="302" t="s">
        <v>619</v>
      </c>
      <c r="B89" s="303">
        <f>19.916731*1.2</f>
        <v>23.900077199999998</v>
      </c>
      <c r="C89" s="310"/>
      <c r="D89" s="310"/>
      <c r="E89" s="310"/>
    </row>
    <row r="90" spans="1:5" ht="16.5" thickBot="1" x14ac:dyDescent="0.3">
      <c r="A90" s="139" t="s">
        <v>398</v>
      </c>
      <c r="B90" s="197">
        <f t="shared" ref="B90:B94" si="12">B89/$B$27</f>
        <v>4.9759334573664472E-2</v>
      </c>
    </row>
    <row r="91" spans="1:5" ht="16.5" thickBot="1" x14ac:dyDescent="0.3">
      <c r="A91" s="139" t="s">
        <v>399</v>
      </c>
      <c r="B91" s="193">
        <v>7.6113579099999997</v>
      </c>
      <c r="C91" s="129">
        <v>1</v>
      </c>
    </row>
    <row r="92" spans="1:5" ht="16.5" thickBot="1" x14ac:dyDescent="0.3">
      <c r="A92" s="139" t="s">
        <v>400</v>
      </c>
      <c r="B92" s="193">
        <v>7.6113579099999997</v>
      </c>
      <c r="C92" s="129">
        <v>2</v>
      </c>
    </row>
    <row r="93" spans="1:5" ht="16.5" thickBot="1" x14ac:dyDescent="0.3">
      <c r="A93" s="195" t="s">
        <v>397</v>
      </c>
      <c r="B93" s="196"/>
      <c r="C93" s="310"/>
      <c r="D93" s="310"/>
      <c r="E93" s="310"/>
    </row>
    <row r="94" spans="1:5" ht="16.5" thickBot="1" x14ac:dyDescent="0.3">
      <c r="A94" s="139" t="s">
        <v>398</v>
      </c>
      <c r="B94" s="197">
        <f t="shared" si="12"/>
        <v>0</v>
      </c>
    </row>
    <row r="95" spans="1:5" ht="16.5" thickBot="1" x14ac:dyDescent="0.3">
      <c r="A95" s="139" t="s">
        <v>399</v>
      </c>
      <c r="B95" s="193"/>
      <c r="C95" s="129">
        <v>1</v>
      </c>
    </row>
    <row r="96" spans="1:5" ht="16.5" thickBot="1" x14ac:dyDescent="0.3">
      <c r="A96" s="139" t="s">
        <v>400</v>
      </c>
      <c r="B96" s="193"/>
      <c r="C96" s="129">
        <v>2</v>
      </c>
    </row>
    <row r="97" spans="1:4" ht="16.5" thickBot="1" x14ac:dyDescent="0.3">
      <c r="A97" s="135" t="s">
        <v>407</v>
      </c>
      <c r="B97" s="198">
        <f>B98/$B$27</f>
        <v>0.17442243678201155</v>
      </c>
      <c r="C97" s="69"/>
      <c r="D97" s="69"/>
    </row>
    <row r="98" spans="1:4" ht="16.5" thickBot="1" x14ac:dyDescent="0.3">
      <c r="A98" s="135" t="s">
        <v>408</v>
      </c>
      <c r="B98" s="199">
        <f xml:space="preserve"> SUMIF(C33:C96, 1,B33:B96)</f>
        <v>83.777440760000005</v>
      </c>
      <c r="C98" s="304">
        <f>'6.2. Паспорт фин осв ввод'!D24-'6.2. Паспорт фин осв ввод'!F24</f>
        <v>-417.7047407</v>
      </c>
      <c r="D98" s="69"/>
    </row>
    <row r="99" spans="1:4" ht="16.5" thickBot="1" x14ac:dyDescent="0.3">
      <c r="A99" s="135" t="s">
        <v>409</v>
      </c>
      <c r="B99" s="198">
        <f>B100/$B$27</f>
        <v>0.1770249040333341</v>
      </c>
      <c r="C99" s="304"/>
      <c r="D99" s="69"/>
    </row>
    <row r="100" spans="1:4" ht="16.5" thickBot="1" x14ac:dyDescent="0.3">
      <c r="A100" s="136" t="s">
        <v>410</v>
      </c>
      <c r="B100" s="199">
        <f xml:space="preserve"> SUMIF(C33:C96, 2,B33:B96)</f>
        <v>85.027440760000005</v>
      </c>
      <c r="C100" s="304">
        <f>'6.2. Паспорт фин осв ввод'!D30-'6.2. Паспорт фин осв ввод'!F30</f>
        <v>-321.60201224999997</v>
      </c>
      <c r="D100" s="69"/>
    </row>
    <row r="101" spans="1:4" ht="30" x14ac:dyDescent="0.25">
      <c r="A101" s="138" t="s">
        <v>411</v>
      </c>
      <c r="B101" s="140" t="s">
        <v>412</v>
      </c>
      <c r="C101" s="69"/>
      <c r="D101" s="69"/>
    </row>
    <row r="102" spans="1:4" x14ac:dyDescent="0.25">
      <c r="A102" s="142" t="s">
        <v>413</v>
      </c>
      <c r="B102" s="142" t="s">
        <v>560</v>
      </c>
      <c r="C102" s="69"/>
      <c r="D102" s="69"/>
    </row>
    <row r="103" spans="1:4" ht="45" x14ac:dyDescent="0.25">
      <c r="A103" s="142" t="s">
        <v>414</v>
      </c>
      <c r="B103" s="142" t="s">
        <v>606</v>
      </c>
      <c r="C103" s="69"/>
      <c r="D103" s="69"/>
    </row>
    <row r="104" spans="1:4" x14ac:dyDescent="0.25">
      <c r="A104" s="142" t="s">
        <v>415</v>
      </c>
      <c r="B104" s="142"/>
      <c r="C104" s="69"/>
      <c r="D104" s="69"/>
    </row>
    <row r="105" spans="1:4" x14ac:dyDescent="0.25">
      <c r="A105" s="142" t="s">
        <v>416</v>
      </c>
      <c r="B105" s="142"/>
      <c r="C105" s="69"/>
      <c r="D105" s="69"/>
    </row>
    <row r="106" spans="1:4" ht="45.75" thickBot="1" x14ac:dyDescent="0.3">
      <c r="A106" s="143" t="s">
        <v>417</v>
      </c>
      <c r="B106" s="143" t="s">
        <v>626</v>
      </c>
      <c r="C106" s="69"/>
      <c r="D106" s="69"/>
    </row>
    <row r="107" spans="1:4" ht="30.75" thickBot="1" x14ac:dyDescent="0.3">
      <c r="A107" s="140" t="s">
        <v>418</v>
      </c>
      <c r="B107" s="141" t="s">
        <v>541</v>
      </c>
      <c r="C107" s="69"/>
      <c r="D107" s="69"/>
    </row>
    <row r="108" spans="1:4" ht="29.25" thickBot="1" x14ac:dyDescent="0.3">
      <c r="A108" s="135" t="s">
        <v>419</v>
      </c>
      <c r="B108" s="285">
        <v>0</v>
      </c>
      <c r="C108" s="69"/>
      <c r="D108" s="69"/>
    </row>
    <row r="109" spans="1:4" ht="16.5" thickBot="1" x14ac:dyDescent="0.3">
      <c r="A109" s="140" t="s">
        <v>395</v>
      </c>
      <c r="B109" s="200"/>
      <c r="C109" s="69"/>
      <c r="D109" s="69"/>
    </row>
    <row r="110" spans="1:4" ht="16.5" thickBot="1" x14ac:dyDescent="0.3">
      <c r="A110" s="140" t="s">
        <v>420</v>
      </c>
      <c r="B110" s="285">
        <v>0</v>
      </c>
      <c r="C110" s="69"/>
      <c r="D110" s="69"/>
    </row>
    <row r="111" spans="1:4" ht="16.5" thickBot="1" x14ac:dyDescent="0.3">
      <c r="A111" s="140" t="s">
        <v>421</v>
      </c>
      <c r="B111" s="285">
        <v>0</v>
      </c>
      <c r="C111" s="69"/>
      <c r="D111" s="69"/>
    </row>
    <row r="112" spans="1:4" ht="16.5" thickBot="1" x14ac:dyDescent="0.3">
      <c r="A112" s="148" t="s">
        <v>422</v>
      </c>
      <c r="B112" s="149" t="s">
        <v>563</v>
      </c>
      <c r="C112" s="69"/>
      <c r="D112" s="69"/>
    </row>
    <row r="113" spans="1:4" ht="16.5" thickBot="1" x14ac:dyDescent="0.3">
      <c r="A113" s="135" t="s">
        <v>423</v>
      </c>
      <c r="B113" s="146"/>
      <c r="C113" s="69"/>
      <c r="D113" s="69"/>
    </row>
    <row r="114" spans="1:4" ht="16.5" thickBot="1" x14ac:dyDescent="0.3">
      <c r="A114" s="142" t="s">
        <v>424</v>
      </c>
      <c r="B114" s="201">
        <f>'6.1. Паспорт сетевой график'!H43</f>
        <v>47088</v>
      </c>
      <c r="C114" s="69"/>
      <c r="D114" s="69"/>
    </row>
    <row r="115" spans="1:4" ht="16.5" thickBot="1" x14ac:dyDescent="0.3">
      <c r="A115" s="142" t="s">
        <v>425</v>
      </c>
      <c r="B115" s="149" t="s">
        <v>541</v>
      </c>
      <c r="C115" s="69"/>
      <c r="D115" s="69"/>
    </row>
    <row r="116" spans="1:4" ht="16.5" thickBot="1" x14ac:dyDescent="0.3">
      <c r="A116" s="142" t="s">
        <v>426</v>
      </c>
      <c r="B116" s="149" t="s">
        <v>541</v>
      </c>
      <c r="C116" s="69"/>
      <c r="D116" s="69"/>
    </row>
    <row r="117" spans="1:4" ht="29.25" thickBot="1" x14ac:dyDescent="0.3">
      <c r="A117" s="150" t="s">
        <v>427</v>
      </c>
      <c r="B117" s="147" t="s">
        <v>629</v>
      </c>
      <c r="C117" s="69"/>
      <c r="D117" s="69"/>
    </row>
    <row r="118" spans="1:4" ht="28.5" x14ac:dyDescent="0.25">
      <c r="A118" s="138" t="s">
        <v>428</v>
      </c>
      <c r="B118" s="445" t="s">
        <v>607</v>
      </c>
      <c r="C118" s="69"/>
      <c r="D118" s="69"/>
    </row>
    <row r="119" spans="1:4" x14ac:dyDescent="0.25">
      <c r="A119" s="142" t="s">
        <v>429</v>
      </c>
      <c r="B119" s="446"/>
      <c r="C119" s="69"/>
      <c r="D119" s="69"/>
    </row>
    <row r="120" spans="1:4" x14ac:dyDescent="0.25">
      <c r="A120" s="142" t="s">
        <v>430</v>
      </c>
      <c r="B120" s="446"/>
      <c r="C120" s="69"/>
      <c r="D120" s="69"/>
    </row>
    <row r="121" spans="1:4" x14ac:dyDescent="0.25">
      <c r="A121" s="142" t="s">
        <v>431</v>
      </c>
      <c r="B121" s="446"/>
      <c r="C121" s="69"/>
      <c r="D121" s="69"/>
    </row>
    <row r="122" spans="1:4" x14ac:dyDescent="0.25">
      <c r="A122" s="142" t="s">
        <v>432</v>
      </c>
      <c r="B122" s="446"/>
      <c r="C122" s="69"/>
      <c r="D122" s="69"/>
    </row>
    <row r="123" spans="1:4" ht="16.5" thickBot="1" x14ac:dyDescent="0.3">
      <c r="A123" s="151" t="s">
        <v>433</v>
      </c>
      <c r="B123" s="447"/>
      <c r="C123" s="69"/>
      <c r="D123" s="69"/>
    </row>
  </sheetData>
  <mergeCells count="10">
    <mergeCell ref="A5:B5"/>
    <mergeCell ref="A7:B7"/>
    <mergeCell ref="A9:B9"/>
    <mergeCell ref="A10:B10"/>
    <mergeCell ref="A12:B12"/>
    <mergeCell ref="B118:B123"/>
    <mergeCell ref="A13:B13"/>
    <mergeCell ref="A15:B15"/>
    <mergeCell ref="A16:B16"/>
    <mergeCell ref="A18:B18"/>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80" zoomScaleSheetLayoutView="8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row>
    <row r="5" spans="1:28" s="12" customFormat="1" ht="15.75" x14ac:dyDescent="0.2">
      <c r="A5" s="17"/>
    </row>
    <row r="6" spans="1:28" s="12" customFormat="1" ht="18.75" x14ac:dyDescent="0.2">
      <c r="A6" s="334" t="s">
        <v>7</v>
      </c>
      <c r="B6" s="334"/>
      <c r="C6" s="334"/>
      <c r="D6" s="334"/>
      <c r="E6" s="334"/>
      <c r="F6" s="334"/>
      <c r="G6" s="334"/>
      <c r="H6" s="334"/>
      <c r="I6" s="334"/>
      <c r="J6" s="334"/>
      <c r="K6" s="334"/>
      <c r="L6" s="334"/>
      <c r="M6" s="334"/>
      <c r="N6" s="334"/>
      <c r="O6" s="334"/>
      <c r="P6" s="334"/>
      <c r="Q6" s="334"/>
      <c r="R6" s="334"/>
      <c r="S6" s="334"/>
      <c r="T6" s="13"/>
      <c r="U6" s="13"/>
      <c r="V6" s="13"/>
      <c r="W6" s="13"/>
      <c r="X6" s="13"/>
      <c r="Y6" s="13"/>
      <c r="Z6" s="13"/>
      <c r="AA6" s="13"/>
      <c r="AB6" s="13"/>
    </row>
    <row r="7" spans="1:28" s="12" customFormat="1" ht="18.75" x14ac:dyDescent="0.2">
      <c r="A7" s="334"/>
      <c r="B7" s="334"/>
      <c r="C7" s="334"/>
      <c r="D7" s="334"/>
      <c r="E7" s="334"/>
      <c r="F7" s="334"/>
      <c r="G7" s="334"/>
      <c r="H7" s="334"/>
      <c r="I7" s="334"/>
      <c r="J7" s="334"/>
      <c r="K7" s="334"/>
      <c r="L7" s="334"/>
      <c r="M7" s="334"/>
      <c r="N7" s="334"/>
      <c r="O7" s="334"/>
      <c r="P7" s="334"/>
      <c r="Q7" s="334"/>
      <c r="R7" s="334"/>
      <c r="S7" s="334"/>
      <c r="T7" s="13"/>
      <c r="U7" s="13"/>
      <c r="V7" s="13"/>
      <c r="W7" s="13"/>
      <c r="X7" s="13"/>
      <c r="Y7" s="13"/>
      <c r="Z7" s="13"/>
      <c r="AA7" s="13"/>
      <c r="AB7" s="13"/>
    </row>
    <row r="8" spans="1:28" s="12" customFormat="1" ht="18.75" x14ac:dyDescent="0.2">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13"/>
      <c r="U8" s="13"/>
      <c r="V8" s="13"/>
      <c r="W8" s="13"/>
      <c r="X8" s="13"/>
      <c r="Y8" s="13"/>
      <c r="Z8" s="13"/>
      <c r="AA8" s="13"/>
      <c r="AB8" s="13"/>
    </row>
    <row r="9" spans="1:28" s="12" customFormat="1" ht="18.75" x14ac:dyDescent="0.2">
      <c r="A9" s="331" t="s">
        <v>6</v>
      </c>
      <c r="B9" s="331"/>
      <c r="C9" s="331"/>
      <c r="D9" s="331"/>
      <c r="E9" s="331"/>
      <c r="F9" s="331"/>
      <c r="G9" s="331"/>
      <c r="H9" s="331"/>
      <c r="I9" s="331"/>
      <c r="J9" s="331"/>
      <c r="K9" s="331"/>
      <c r="L9" s="331"/>
      <c r="M9" s="331"/>
      <c r="N9" s="331"/>
      <c r="O9" s="331"/>
      <c r="P9" s="331"/>
      <c r="Q9" s="331"/>
      <c r="R9" s="331"/>
      <c r="S9" s="331"/>
      <c r="T9" s="13"/>
      <c r="U9" s="13"/>
      <c r="V9" s="13"/>
      <c r="W9" s="13"/>
      <c r="X9" s="13"/>
      <c r="Y9" s="13"/>
      <c r="Z9" s="13"/>
      <c r="AA9" s="13"/>
      <c r="AB9" s="13"/>
    </row>
    <row r="10" spans="1:28" s="12" customFormat="1" ht="18.75" x14ac:dyDescent="0.2">
      <c r="A10" s="334"/>
      <c r="B10" s="334"/>
      <c r="C10" s="334"/>
      <c r="D10" s="334"/>
      <c r="E10" s="334"/>
      <c r="F10" s="334"/>
      <c r="G10" s="334"/>
      <c r="H10" s="334"/>
      <c r="I10" s="334"/>
      <c r="J10" s="334"/>
      <c r="K10" s="334"/>
      <c r="L10" s="334"/>
      <c r="M10" s="334"/>
      <c r="N10" s="334"/>
      <c r="O10" s="334"/>
      <c r="P10" s="334"/>
      <c r="Q10" s="334"/>
      <c r="R10" s="334"/>
      <c r="S10" s="334"/>
      <c r="T10" s="13"/>
      <c r="U10" s="13"/>
      <c r="V10" s="13"/>
      <c r="W10" s="13"/>
      <c r="X10" s="13"/>
      <c r="Y10" s="13"/>
      <c r="Z10" s="13"/>
      <c r="AA10" s="13"/>
      <c r="AB10" s="13"/>
    </row>
    <row r="11" spans="1:28" s="12" customFormat="1" ht="18.75" x14ac:dyDescent="0.2">
      <c r="A11" s="338" t="str">
        <f>'1. паспорт местоположение'!A12:C12</f>
        <v>N_19-1196-1</v>
      </c>
      <c r="B11" s="338"/>
      <c r="C11" s="338"/>
      <c r="D11" s="338"/>
      <c r="E11" s="338"/>
      <c r="F11" s="338"/>
      <c r="G11" s="338"/>
      <c r="H11" s="338"/>
      <c r="I11" s="338"/>
      <c r="J11" s="338"/>
      <c r="K11" s="338"/>
      <c r="L11" s="338"/>
      <c r="M11" s="338"/>
      <c r="N11" s="338"/>
      <c r="O11" s="338"/>
      <c r="P11" s="338"/>
      <c r="Q11" s="338"/>
      <c r="R11" s="338"/>
      <c r="S11" s="338"/>
      <c r="T11" s="13"/>
      <c r="U11" s="13"/>
      <c r="V11" s="13"/>
      <c r="W11" s="13"/>
      <c r="X11" s="13"/>
      <c r="Y11" s="13"/>
      <c r="Z11" s="13"/>
      <c r="AA11" s="13"/>
      <c r="AB11" s="13"/>
    </row>
    <row r="12" spans="1:28" s="12" customFormat="1" ht="18.75" x14ac:dyDescent="0.2">
      <c r="A12" s="331" t="s">
        <v>5</v>
      </c>
      <c r="B12" s="331"/>
      <c r="C12" s="331"/>
      <c r="D12" s="331"/>
      <c r="E12" s="331"/>
      <c r="F12" s="331"/>
      <c r="G12" s="331"/>
      <c r="H12" s="331"/>
      <c r="I12" s="331"/>
      <c r="J12" s="331"/>
      <c r="K12" s="331"/>
      <c r="L12" s="331"/>
      <c r="M12" s="331"/>
      <c r="N12" s="331"/>
      <c r="O12" s="331"/>
      <c r="P12" s="331"/>
      <c r="Q12" s="331"/>
      <c r="R12" s="331"/>
      <c r="S12" s="331"/>
      <c r="T12" s="13"/>
      <c r="U12" s="13"/>
      <c r="V12" s="13"/>
      <c r="W12" s="13"/>
      <c r="X12" s="13"/>
      <c r="Y12" s="13"/>
      <c r="Z12" s="13"/>
      <c r="AA12" s="13"/>
      <c r="AB12" s="13"/>
    </row>
    <row r="13" spans="1:28" s="9" customFormat="1" ht="15.75" customHeight="1" x14ac:dyDescent="0.2">
      <c r="A13" s="342"/>
      <c r="B13" s="342"/>
      <c r="C13" s="342"/>
      <c r="D13" s="342"/>
      <c r="E13" s="342"/>
      <c r="F13" s="342"/>
      <c r="G13" s="342"/>
      <c r="H13" s="342"/>
      <c r="I13" s="342"/>
      <c r="J13" s="342"/>
      <c r="K13" s="342"/>
      <c r="L13" s="342"/>
      <c r="M13" s="342"/>
      <c r="N13" s="342"/>
      <c r="O13" s="342"/>
      <c r="P13" s="342"/>
      <c r="Q13" s="342"/>
      <c r="R13" s="342"/>
      <c r="S13" s="342"/>
      <c r="T13" s="10"/>
      <c r="U13" s="10"/>
      <c r="V13" s="10"/>
      <c r="W13" s="10"/>
      <c r="X13" s="10"/>
      <c r="Y13" s="10"/>
      <c r="Z13" s="10"/>
      <c r="AA13" s="10"/>
      <c r="AB13" s="10"/>
    </row>
    <row r="14" spans="1:28" s="3" customFormat="1" ht="12" x14ac:dyDescent="0.2">
      <c r="A14" s="338" t="str">
        <f>'1. паспорт местоположение'!A15:C15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4" s="338"/>
      <c r="C14" s="338"/>
      <c r="D14" s="338"/>
      <c r="E14" s="338"/>
      <c r="F14" s="338"/>
      <c r="G14" s="338"/>
      <c r="H14" s="338"/>
      <c r="I14" s="338"/>
      <c r="J14" s="338"/>
      <c r="K14" s="338"/>
      <c r="L14" s="338"/>
      <c r="M14" s="338"/>
      <c r="N14" s="338"/>
      <c r="O14" s="338"/>
      <c r="P14" s="338"/>
      <c r="Q14" s="338"/>
      <c r="R14" s="338"/>
      <c r="S14" s="338"/>
      <c r="T14" s="8"/>
      <c r="U14" s="8"/>
      <c r="V14" s="8"/>
      <c r="W14" s="8"/>
      <c r="X14" s="8"/>
      <c r="Y14" s="8"/>
      <c r="Z14" s="8"/>
      <c r="AA14" s="8"/>
      <c r="AB14" s="8"/>
    </row>
    <row r="15" spans="1:28" s="3" customFormat="1" ht="15" customHeight="1" x14ac:dyDescent="0.2">
      <c r="A15" s="331" t="s">
        <v>4</v>
      </c>
      <c r="B15" s="331"/>
      <c r="C15" s="331"/>
      <c r="D15" s="331"/>
      <c r="E15" s="331"/>
      <c r="F15" s="331"/>
      <c r="G15" s="331"/>
      <c r="H15" s="331"/>
      <c r="I15" s="331"/>
      <c r="J15" s="331"/>
      <c r="K15" s="331"/>
      <c r="L15" s="331"/>
      <c r="M15" s="331"/>
      <c r="N15" s="331"/>
      <c r="O15" s="331"/>
      <c r="P15" s="331"/>
      <c r="Q15" s="331"/>
      <c r="R15" s="331"/>
      <c r="S15" s="331"/>
      <c r="T15" s="6"/>
      <c r="U15" s="6"/>
      <c r="V15" s="6"/>
      <c r="W15" s="6"/>
      <c r="X15" s="6"/>
      <c r="Y15" s="6"/>
      <c r="Z15" s="6"/>
      <c r="AA15" s="6"/>
      <c r="AB15" s="6"/>
    </row>
    <row r="16" spans="1:28" s="3" customFormat="1" ht="15" customHeight="1" x14ac:dyDescent="0.2">
      <c r="A16" s="343"/>
      <c r="B16" s="343"/>
      <c r="C16" s="343"/>
      <c r="D16" s="343"/>
      <c r="E16" s="343"/>
      <c r="F16" s="343"/>
      <c r="G16" s="343"/>
      <c r="H16" s="343"/>
      <c r="I16" s="343"/>
      <c r="J16" s="343"/>
      <c r="K16" s="343"/>
      <c r="L16" s="343"/>
      <c r="M16" s="343"/>
      <c r="N16" s="343"/>
      <c r="O16" s="343"/>
      <c r="P16" s="343"/>
      <c r="Q16" s="343"/>
      <c r="R16" s="343"/>
      <c r="S16" s="343"/>
      <c r="T16" s="4"/>
      <c r="U16" s="4"/>
      <c r="V16" s="4"/>
      <c r="W16" s="4"/>
      <c r="X16" s="4"/>
      <c r="Y16" s="4"/>
    </row>
    <row r="17" spans="1:28" s="3" customFormat="1" ht="45.75" customHeight="1" x14ac:dyDescent="0.2">
      <c r="A17" s="332" t="s">
        <v>494</v>
      </c>
      <c r="B17" s="332"/>
      <c r="C17" s="332"/>
      <c r="D17" s="332"/>
      <c r="E17" s="332"/>
      <c r="F17" s="332"/>
      <c r="G17" s="332"/>
      <c r="H17" s="332"/>
      <c r="I17" s="332"/>
      <c r="J17" s="332"/>
      <c r="K17" s="332"/>
      <c r="L17" s="332"/>
      <c r="M17" s="332"/>
      <c r="N17" s="332"/>
      <c r="O17" s="332"/>
      <c r="P17" s="332"/>
      <c r="Q17" s="332"/>
      <c r="R17" s="332"/>
      <c r="S17" s="332"/>
      <c r="T17" s="7"/>
      <c r="U17" s="7"/>
      <c r="V17" s="7"/>
      <c r="W17" s="7"/>
      <c r="X17" s="7"/>
      <c r="Y17" s="7"/>
      <c r="Z17" s="7"/>
      <c r="AA17" s="7"/>
      <c r="AB17" s="7"/>
    </row>
    <row r="18" spans="1:28"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4"/>
      <c r="U18" s="4"/>
      <c r="V18" s="4"/>
      <c r="W18" s="4"/>
      <c r="X18" s="4"/>
      <c r="Y18" s="4"/>
    </row>
    <row r="19" spans="1:28" s="3" customFormat="1" ht="54" customHeight="1" x14ac:dyDescent="0.2">
      <c r="A19" s="337" t="s">
        <v>3</v>
      </c>
      <c r="B19" s="337" t="s">
        <v>102</v>
      </c>
      <c r="C19" s="339" t="s">
        <v>386</v>
      </c>
      <c r="D19" s="337" t="s">
        <v>385</v>
      </c>
      <c r="E19" s="337" t="s">
        <v>101</v>
      </c>
      <c r="F19" s="337" t="s">
        <v>100</v>
      </c>
      <c r="G19" s="337" t="s">
        <v>381</v>
      </c>
      <c r="H19" s="337" t="s">
        <v>99</v>
      </c>
      <c r="I19" s="337" t="s">
        <v>98</v>
      </c>
      <c r="J19" s="337" t="s">
        <v>97</v>
      </c>
      <c r="K19" s="337" t="s">
        <v>96</v>
      </c>
      <c r="L19" s="337" t="s">
        <v>95</v>
      </c>
      <c r="M19" s="337" t="s">
        <v>94</v>
      </c>
      <c r="N19" s="337" t="s">
        <v>93</v>
      </c>
      <c r="O19" s="337" t="s">
        <v>92</v>
      </c>
      <c r="P19" s="337" t="s">
        <v>91</v>
      </c>
      <c r="Q19" s="337" t="s">
        <v>384</v>
      </c>
      <c r="R19" s="337"/>
      <c r="S19" s="341" t="s">
        <v>486</v>
      </c>
      <c r="T19" s="4"/>
      <c r="U19" s="4"/>
      <c r="V19" s="4"/>
      <c r="W19" s="4"/>
      <c r="X19" s="4"/>
      <c r="Y19" s="4"/>
    </row>
    <row r="20" spans="1:28" s="3" customFormat="1" ht="180.75" customHeight="1" x14ac:dyDescent="0.2">
      <c r="A20" s="337"/>
      <c r="B20" s="337"/>
      <c r="C20" s="340"/>
      <c r="D20" s="337"/>
      <c r="E20" s="337"/>
      <c r="F20" s="337"/>
      <c r="G20" s="337"/>
      <c r="H20" s="337"/>
      <c r="I20" s="337"/>
      <c r="J20" s="337"/>
      <c r="K20" s="337"/>
      <c r="L20" s="337"/>
      <c r="M20" s="337"/>
      <c r="N20" s="337"/>
      <c r="O20" s="337"/>
      <c r="P20" s="337"/>
      <c r="Q20" s="46" t="s">
        <v>382</v>
      </c>
      <c r="R20" s="47" t="s">
        <v>383</v>
      </c>
      <c r="S20" s="341"/>
      <c r="T20" s="32"/>
      <c r="U20" s="32"/>
      <c r="V20" s="32"/>
      <c r="W20" s="32"/>
      <c r="X20" s="32"/>
      <c r="Y20" s="32"/>
      <c r="Z20" s="31"/>
      <c r="AA20" s="31"/>
      <c r="AB20" s="31"/>
    </row>
    <row r="21" spans="1:28" s="3" customFormat="1" ht="18.75" x14ac:dyDescent="0.2">
      <c r="A21" s="46">
        <v>1</v>
      </c>
      <c r="B21" s="51">
        <v>2</v>
      </c>
      <c r="C21" s="46">
        <v>3</v>
      </c>
      <c r="D21" s="51">
        <v>4</v>
      </c>
      <c r="E21" s="46">
        <v>5</v>
      </c>
      <c r="F21" s="51">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32.25" customHeight="1" x14ac:dyDescent="0.2">
      <c r="A22" s="46"/>
      <c r="B22" s="51" t="s">
        <v>90</v>
      </c>
      <c r="C22" s="51"/>
      <c r="D22" s="51"/>
      <c r="E22" s="51" t="s">
        <v>89</v>
      </c>
      <c r="F22" s="51" t="s">
        <v>88</v>
      </c>
      <c r="G22" s="51" t="s">
        <v>487</v>
      </c>
      <c r="H22" s="51"/>
      <c r="I22" s="51"/>
      <c r="J22" s="51"/>
      <c r="K22" s="51"/>
      <c r="L22" s="51"/>
      <c r="M22" s="51"/>
      <c r="N22" s="51"/>
      <c r="O22" s="51"/>
      <c r="P22" s="51"/>
      <c r="Q22" s="42"/>
      <c r="R22" s="5"/>
      <c r="S22" s="155"/>
      <c r="T22" s="32"/>
      <c r="U22" s="32"/>
      <c r="V22" s="32"/>
      <c r="W22" s="32"/>
      <c r="X22" s="32"/>
      <c r="Y22" s="32"/>
      <c r="Z22" s="31"/>
      <c r="AA22" s="31"/>
      <c r="AB22" s="31"/>
    </row>
    <row r="23" spans="1:28" s="3" customFormat="1" ht="18.75" x14ac:dyDescent="0.2">
      <c r="A23" s="46"/>
      <c r="B23" s="51" t="s">
        <v>90</v>
      </c>
      <c r="C23" s="51"/>
      <c r="D23" s="51"/>
      <c r="E23" s="51" t="s">
        <v>89</v>
      </c>
      <c r="F23" s="51" t="s">
        <v>88</v>
      </c>
      <c r="G23" s="51" t="s">
        <v>87</v>
      </c>
      <c r="H23" s="34"/>
      <c r="I23" s="34"/>
      <c r="J23" s="34"/>
      <c r="K23" s="34"/>
      <c r="L23" s="34"/>
      <c r="M23" s="34"/>
      <c r="N23" s="34"/>
      <c r="O23" s="34"/>
      <c r="P23" s="34"/>
      <c r="Q23" s="34"/>
      <c r="R23" s="5"/>
      <c r="S23" s="155"/>
      <c r="T23" s="32"/>
      <c r="U23" s="32"/>
      <c r="V23" s="32"/>
      <c r="W23" s="32"/>
      <c r="X23" s="31"/>
      <c r="Y23" s="31"/>
      <c r="Z23" s="31"/>
      <c r="AA23" s="31"/>
      <c r="AB23" s="31"/>
    </row>
    <row r="24" spans="1:28" s="3" customFormat="1" ht="18.75" x14ac:dyDescent="0.2">
      <c r="A24" s="46"/>
      <c r="B24" s="51" t="s">
        <v>90</v>
      </c>
      <c r="C24" s="51"/>
      <c r="D24" s="51"/>
      <c r="E24" s="51" t="s">
        <v>89</v>
      </c>
      <c r="F24" s="51" t="s">
        <v>88</v>
      </c>
      <c r="G24" s="51" t="s">
        <v>83</v>
      </c>
      <c r="H24" s="34"/>
      <c r="I24" s="34"/>
      <c r="J24" s="34"/>
      <c r="K24" s="34"/>
      <c r="L24" s="34"/>
      <c r="M24" s="34"/>
      <c r="N24" s="34"/>
      <c r="O24" s="34"/>
      <c r="P24" s="34"/>
      <c r="Q24" s="34"/>
      <c r="R24" s="5"/>
      <c r="S24" s="155"/>
      <c r="T24" s="32"/>
      <c r="U24" s="32"/>
      <c r="V24" s="32"/>
      <c r="W24" s="32"/>
      <c r="X24" s="31"/>
      <c r="Y24" s="31"/>
      <c r="Z24" s="31"/>
      <c r="AA24" s="31"/>
      <c r="AB24" s="31"/>
    </row>
    <row r="25" spans="1:28" s="3" customFormat="1" ht="31.5" x14ac:dyDescent="0.2">
      <c r="A25" s="50"/>
      <c r="B25" s="51" t="s">
        <v>86</v>
      </c>
      <c r="C25" s="51"/>
      <c r="D25" s="51"/>
      <c r="E25" s="51" t="s">
        <v>85</v>
      </c>
      <c r="F25" s="51" t="s">
        <v>84</v>
      </c>
      <c r="G25" s="51" t="s">
        <v>488</v>
      </c>
      <c r="H25" s="34"/>
      <c r="I25" s="34"/>
      <c r="J25" s="34"/>
      <c r="K25" s="34"/>
      <c r="L25" s="34"/>
      <c r="M25" s="34"/>
      <c r="N25" s="34"/>
      <c r="O25" s="34"/>
      <c r="P25" s="34"/>
      <c r="Q25" s="34"/>
      <c r="R25" s="5"/>
      <c r="S25" s="155"/>
      <c r="T25" s="32"/>
      <c r="U25" s="32"/>
      <c r="V25" s="32"/>
      <c r="W25" s="32"/>
      <c r="X25" s="31"/>
      <c r="Y25" s="31"/>
      <c r="Z25" s="31"/>
      <c r="AA25" s="31"/>
      <c r="AB25" s="31"/>
    </row>
    <row r="26" spans="1:28" s="3" customFormat="1" ht="18.75" x14ac:dyDescent="0.2">
      <c r="A26" s="50"/>
      <c r="B26" s="51" t="s">
        <v>86</v>
      </c>
      <c r="C26" s="51"/>
      <c r="D26" s="51"/>
      <c r="E26" s="51" t="s">
        <v>85</v>
      </c>
      <c r="F26" s="51" t="s">
        <v>84</v>
      </c>
      <c r="G26" s="51" t="s">
        <v>87</v>
      </c>
      <c r="H26" s="34"/>
      <c r="I26" s="34"/>
      <c r="J26" s="34"/>
      <c r="K26" s="34"/>
      <c r="L26" s="34"/>
      <c r="M26" s="34"/>
      <c r="N26" s="34"/>
      <c r="O26" s="34"/>
      <c r="P26" s="34"/>
      <c r="Q26" s="34"/>
      <c r="R26" s="5"/>
      <c r="S26" s="155"/>
      <c r="T26" s="32"/>
      <c r="U26" s="32"/>
      <c r="V26" s="32"/>
      <c r="W26" s="32"/>
      <c r="X26" s="31"/>
      <c r="Y26" s="31"/>
      <c r="Z26" s="31"/>
      <c r="AA26" s="31"/>
      <c r="AB26" s="31"/>
    </row>
    <row r="27" spans="1:28" s="3" customFormat="1" ht="18.75" x14ac:dyDescent="0.2">
      <c r="A27" s="50"/>
      <c r="B27" s="51" t="s">
        <v>86</v>
      </c>
      <c r="C27" s="51"/>
      <c r="D27" s="51"/>
      <c r="E27" s="51" t="s">
        <v>85</v>
      </c>
      <c r="F27" s="51" t="s">
        <v>84</v>
      </c>
      <c r="G27" s="51" t="s">
        <v>83</v>
      </c>
      <c r="H27" s="34"/>
      <c r="I27" s="34"/>
      <c r="J27" s="34"/>
      <c r="K27" s="34"/>
      <c r="L27" s="34"/>
      <c r="M27" s="34"/>
      <c r="N27" s="34"/>
      <c r="O27" s="34"/>
      <c r="P27" s="34"/>
      <c r="Q27" s="34"/>
      <c r="R27" s="5"/>
      <c r="S27" s="15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5"/>
      <c r="T28" s="32"/>
      <c r="U28" s="32"/>
      <c r="V28" s="32"/>
      <c r="W28" s="32"/>
      <c r="X28" s="31"/>
      <c r="Y28" s="31"/>
      <c r="Z28" s="31"/>
      <c r="AA28" s="31"/>
      <c r="AB28" s="31"/>
    </row>
    <row r="29" spans="1:28" ht="20.25" customHeight="1" x14ac:dyDescent="0.25">
      <c r="A29" s="126"/>
      <c r="B29" s="51" t="s">
        <v>379</v>
      </c>
      <c r="C29" s="51"/>
      <c r="D29" s="51"/>
      <c r="E29" s="126" t="s">
        <v>380</v>
      </c>
      <c r="F29" s="126" t="s">
        <v>380</v>
      </c>
      <c r="G29" s="126" t="s">
        <v>380</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E4" zoomScale="80" zoomScaleNormal="60" zoomScaleSheetLayoutView="80" workbookViewId="0"/>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30" t="str">
        <f>'1. паспорт местоположение'!A5:C5</f>
        <v>Год раскрытия информации: 2025 год</v>
      </c>
      <c r="B6" s="330"/>
      <c r="C6" s="330"/>
      <c r="D6" s="330"/>
      <c r="E6" s="330"/>
      <c r="F6" s="330"/>
      <c r="G6" s="330"/>
      <c r="H6" s="330"/>
      <c r="I6" s="330"/>
      <c r="J6" s="330"/>
      <c r="K6" s="330"/>
      <c r="L6" s="330"/>
      <c r="M6" s="330"/>
      <c r="N6" s="330"/>
      <c r="O6" s="330"/>
      <c r="P6" s="330"/>
      <c r="Q6" s="330"/>
      <c r="R6" s="330"/>
      <c r="S6" s="330"/>
      <c r="T6" s="330"/>
    </row>
    <row r="7" spans="1:20" s="12" customFormat="1" x14ac:dyDescent="0.2">
      <c r="A7" s="17"/>
      <c r="H7" s="16"/>
    </row>
    <row r="8" spans="1:20" s="12" customFormat="1" ht="18.75" x14ac:dyDescent="0.2">
      <c r="A8" s="334" t="s">
        <v>7</v>
      </c>
      <c r="B8" s="334"/>
      <c r="C8" s="334"/>
      <c r="D8" s="334"/>
      <c r="E8" s="334"/>
      <c r="F8" s="334"/>
      <c r="G8" s="334"/>
      <c r="H8" s="334"/>
      <c r="I8" s="334"/>
      <c r="J8" s="334"/>
      <c r="K8" s="334"/>
      <c r="L8" s="334"/>
      <c r="M8" s="334"/>
      <c r="N8" s="334"/>
      <c r="O8" s="334"/>
      <c r="P8" s="334"/>
      <c r="Q8" s="334"/>
      <c r="R8" s="334"/>
      <c r="S8" s="334"/>
      <c r="T8" s="334"/>
    </row>
    <row r="9" spans="1:20" s="12" customFormat="1" ht="18.75" x14ac:dyDescent="0.2">
      <c r="A9" s="334"/>
      <c r="B9" s="334"/>
      <c r="C9" s="334"/>
      <c r="D9" s="334"/>
      <c r="E9" s="334"/>
      <c r="F9" s="334"/>
      <c r="G9" s="334"/>
      <c r="H9" s="334"/>
      <c r="I9" s="334"/>
      <c r="J9" s="334"/>
      <c r="K9" s="334"/>
      <c r="L9" s="334"/>
      <c r="M9" s="334"/>
      <c r="N9" s="334"/>
      <c r="O9" s="334"/>
      <c r="P9" s="334"/>
      <c r="Q9" s="334"/>
      <c r="R9" s="334"/>
      <c r="S9" s="334"/>
      <c r="T9" s="334"/>
    </row>
    <row r="10" spans="1:20" s="12" customFormat="1" ht="18.75" customHeight="1" x14ac:dyDescent="0.2">
      <c r="A10" s="338" t="str">
        <f>'1. паспорт местоположение'!A9:C9</f>
        <v>Акционерное общество "Россети Янтарь" ДЗО  ПАО "Россети"</v>
      </c>
      <c r="B10" s="338"/>
      <c r="C10" s="338"/>
      <c r="D10" s="338"/>
      <c r="E10" s="338"/>
      <c r="F10" s="338"/>
      <c r="G10" s="338"/>
      <c r="H10" s="338"/>
      <c r="I10" s="338"/>
      <c r="J10" s="338"/>
      <c r="K10" s="338"/>
      <c r="L10" s="338"/>
      <c r="M10" s="338"/>
      <c r="N10" s="338"/>
      <c r="O10" s="338"/>
      <c r="P10" s="338"/>
      <c r="Q10" s="338"/>
      <c r="R10" s="338"/>
      <c r="S10" s="338"/>
      <c r="T10" s="338"/>
    </row>
    <row r="11" spans="1:20" s="12" customFormat="1" ht="18.75" customHeight="1" x14ac:dyDescent="0.2">
      <c r="A11" s="331" t="s">
        <v>6</v>
      </c>
      <c r="B11" s="331"/>
      <c r="C11" s="331"/>
      <c r="D11" s="331"/>
      <c r="E11" s="331"/>
      <c r="F11" s="331"/>
      <c r="G11" s="331"/>
      <c r="H11" s="331"/>
      <c r="I11" s="331"/>
      <c r="J11" s="331"/>
      <c r="K11" s="331"/>
      <c r="L11" s="331"/>
      <c r="M11" s="331"/>
      <c r="N11" s="331"/>
      <c r="O11" s="331"/>
      <c r="P11" s="331"/>
      <c r="Q11" s="331"/>
      <c r="R11" s="331"/>
      <c r="S11" s="331"/>
      <c r="T11" s="331"/>
    </row>
    <row r="12" spans="1:20" s="12" customFormat="1" ht="18.75" x14ac:dyDescent="0.2">
      <c r="A12" s="334"/>
      <c r="B12" s="334"/>
      <c r="C12" s="334"/>
      <c r="D12" s="334"/>
      <c r="E12" s="334"/>
      <c r="F12" s="334"/>
      <c r="G12" s="334"/>
      <c r="H12" s="334"/>
      <c r="I12" s="334"/>
      <c r="J12" s="334"/>
      <c r="K12" s="334"/>
      <c r="L12" s="334"/>
      <c r="M12" s="334"/>
      <c r="N12" s="334"/>
      <c r="O12" s="334"/>
      <c r="P12" s="334"/>
      <c r="Q12" s="334"/>
      <c r="R12" s="334"/>
      <c r="S12" s="334"/>
      <c r="T12" s="334"/>
    </row>
    <row r="13" spans="1:20" s="12" customFormat="1" ht="18.75" customHeight="1" x14ac:dyDescent="0.2">
      <c r="A13" s="338" t="str">
        <f>'1. паспорт местоположение'!A12:C12</f>
        <v>N_19-1196-1</v>
      </c>
      <c r="B13" s="338"/>
      <c r="C13" s="338"/>
      <c r="D13" s="338"/>
      <c r="E13" s="338"/>
      <c r="F13" s="338"/>
      <c r="G13" s="338"/>
      <c r="H13" s="338"/>
      <c r="I13" s="338"/>
      <c r="J13" s="338"/>
      <c r="K13" s="338"/>
      <c r="L13" s="338"/>
      <c r="M13" s="338"/>
      <c r="N13" s="338"/>
      <c r="O13" s="338"/>
      <c r="P13" s="338"/>
      <c r="Q13" s="338"/>
      <c r="R13" s="338"/>
      <c r="S13" s="338"/>
      <c r="T13" s="338"/>
    </row>
    <row r="14" spans="1:20" s="12" customFormat="1" ht="18.75" customHeight="1" x14ac:dyDescent="0.2">
      <c r="A14" s="331" t="s">
        <v>5</v>
      </c>
      <c r="B14" s="331"/>
      <c r="C14" s="331"/>
      <c r="D14" s="331"/>
      <c r="E14" s="331"/>
      <c r="F14" s="331"/>
      <c r="G14" s="331"/>
      <c r="H14" s="331"/>
      <c r="I14" s="331"/>
      <c r="J14" s="331"/>
      <c r="K14" s="331"/>
      <c r="L14" s="331"/>
      <c r="M14" s="331"/>
      <c r="N14" s="331"/>
      <c r="O14" s="331"/>
      <c r="P14" s="331"/>
      <c r="Q14" s="331"/>
      <c r="R14" s="331"/>
      <c r="S14" s="331"/>
      <c r="T14" s="331"/>
    </row>
    <row r="15" spans="1:20" s="9" customFormat="1" ht="15.75" customHeight="1" x14ac:dyDescent="0.2">
      <c r="A15" s="342"/>
      <c r="B15" s="342"/>
      <c r="C15" s="342"/>
      <c r="D15" s="342"/>
      <c r="E15" s="342"/>
      <c r="F15" s="342"/>
      <c r="G15" s="342"/>
      <c r="H15" s="342"/>
      <c r="I15" s="342"/>
      <c r="J15" s="342"/>
      <c r="K15" s="342"/>
      <c r="L15" s="342"/>
      <c r="M15" s="342"/>
      <c r="N15" s="342"/>
      <c r="O15" s="342"/>
      <c r="P15" s="342"/>
      <c r="Q15" s="342"/>
      <c r="R15" s="342"/>
      <c r="S15" s="342"/>
      <c r="T15" s="342"/>
    </row>
    <row r="16" spans="1:20" s="3" customFormat="1" ht="12" x14ac:dyDescent="0.2">
      <c r="A16"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6" s="338"/>
      <c r="C16" s="338"/>
      <c r="D16" s="338"/>
      <c r="E16" s="338"/>
      <c r="F16" s="338"/>
      <c r="G16" s="338"/>
      <c r="H16" s="338"/>
      <c r="I16" s="338"/>
      <c r="J16" s="338"/>
      <c r="K16" s="338"/>
      <c r="L16" s="338"/>
      <c r="M16" s="338"/>
      <c r="N16" s="338"/>
      <c r="O16" s="338"/>
      <c r="P16" s="338"/>
      <c r="Q16" s="338"/>
      <c r="R16" s="338"/>
      <c r="S16" s="338"/>
      <c r="T16" s="338"/>
    </row>
    <row r="17" spans="1:113" s="3" customFormat="1" ht="15" customHeight="1" x14ac:dyDescent="0.2">
      <c r="A17" s="331" t="s">
        <v>4</v>
      </c>
      <c r="B17" s="331"/>
      <c r="C17" s="331"/>
      <c r="D17" s="331"/>
      <c r="E17" s="331"/>
      <c r="F17" s="331"/>
      <c r="G17" s="331"/>
      <c r="H17" s="331"/>
      <c r="I17" s="331"/>
      <c r="J17" s="331"/>
      <c r="K17" s="331"/>
      <c r="L17" s="331"/>
      <c r="M17" s="331"/>
      <c r="N17" s="331"/>
      <c r="O17" s="331"/>
      <c r="P17" s="331"/>
      <c r="Q17" s="331"/>
      <c r="R17" s="331"/>
      <c r="S17" s="331"/>
      <c r="T17" s="331"/>
    </row>
    <row r="18" spans="1:113" s="3"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343"/>
    </row>
    <row r="19" spans="1:113" s="3" customFormat="1" ht="15" customHeight="1" x14ac:dyDescent="0.2">
      <c r="A19" s="333" t="s">
        <v>499</v>
      </c>
      <c r="B19" s="333"/>
      <c r="C19" s="333"/>
      <c r="D19" s="333"/>
      <c r="E19" s="333"/>
      <c r="F19" s="333"/>
      <c r="G19" s="333"/>
      <c r="H19" s="333"/>
      <c r="I19" s="333"/>
      <c r="J19" s="333"/>
      <c r="K19" s="333"/>
      <c r="L19" s="333"/>
      <c r="M19" s="333"/>
      <c r="N19" s="333"/>
      <c r="O19" s="333"/>
      <c r="P19" s="333"/>
      <c r="Q19" s="333"/>
      <c r="R19" s="333"/>
      <c r="S19" s="333"/>
      <c r="T19" s="333"/>
    </row>
    <row r="20" spans="1:113" s="62" customFormat="1" ht="21" customHeight="1" x14ac:dyDescent="0.25">
      <c r="A20" s="359"/>
      <c r="B20" s="359"/>
      <c r="C20" s="359"/>
      <c r="D20" s="359"/>
      <c r="E20" s="359"/>
      <c r="F20" s="359"/>
      <c r="G20" s="359"/>
      <c r="H20" s="359"/>
      <c r="I20" s="359"/>
      <c r="J20" s="359"/>
      <c r="K20" s="359"/>
      <c r="L20" s="359"/>
      <c r="M20" s="359"/>
      <c r="N20" s="359"/>
      <c r="O20" s="359"/>
      <c r="P20" s="359"/>
      <c r="Q20" s="359"/>
      <c r="R20" s="359"/>
      <c r="S20" s="359"/>
      <c r="T20" s="359"/>
    </row>
    <row r="21" spans="1:113" ht="46.5" customHeight="1" x14ac:dyDescent="0.25">
      <c r="A21" s="353" t="s">
        <v>3</v>
      </c>
      <c r="B21" s="346" t="s">
        <v>226</v>
      </c>
      <c r="C21" s="347"/>
      <c r="D21" s="350" t="s">
        <v>124</v>
      </c>
      <c r="E21" s="346" t="s">
        <v>528</v>
      </c>
      <c r="F21" s="347"/>
      <c r="G21" s="346" t="s">
        <v>276</v>
      </c>
      <c r="H21" s="347"/>
      <c r="I21" s="346" t="s">
        <v>123</v>
      </c>
      <c r="J21" s="347"/>
      <c r="K21" s="350" t="s">
        <v>122</v>
      </c>
      <c r="L21" s="346" t="s">
        <v>121</v>
      </c>
      <c r="M21" s="347"/>
      <c r="N21" s="346" t="s">
        <v>524</v>
      </c>
      <c r="O21" s="347"/>
      <c r="P21" s="350" t="s">
        <v>120</v>
      </c>
      <c r="Q21" s="356" t="s">
        <v>119</v>
      </c>
      <c r="R21" s="357"/>
      <c r="S21" s="356" t="s">
        <v>118</v>
      </c>
      <c r="T21" s="358"/>
    </row>
    <row r="22" spans="1:113" ht="204.75" customHeight="1" x14ac:dyDescent="0.25">
      <c r="A22" s="354"/>
      <c r="B22" s="348"/>
      <c r="C22" s="349"/>
      <c r="D22" s="352"/>
      <c r="E22" s="348"/>
      <c r="F22" s="349"/>
      <c r="G22" s="348"/>
      <c r="H22" s="349"/>
      <c r="I22" s="348"/>
      <c r="J22" s="349"/>
      <c r="K22" s="351"/>
      <c r="L22" s="348"/>
      <c r="M22" s="349"/>
      <c r="N22" s="348"/>
      <c r="O22" s="349"/>
      <c r="P22" s="351"/>
      <c r="Q22" s="111" t="s">
        <v>117</v>
      </c>
      <c r="R22" s="111" t="s">
        <v>498</v>
      </c>
      <c r="S22" s="111" t="s">
        <v>116</v>
      </c>
      <c r="T22" s="111" t="s">
        <v>115</v>
      </c>
    </row>
    <row r="23" spans="1:113" ht="51.75" customHeight="1" x14ac:dyDescent="0.25">
      <c r="A23" s="355"/>
      <c r="B23" s="163" t="s">
        <v>113</v>
      </c>
      <c r="C23" s="163" t="s">
        <v>114</v>
      </c>
      <c r="D23" s="351"/>
      <c r="E23" s="163" t="s">
        <v>113</v>
      </c>
      <c r="F23" s="163" t="s">
        <v>114</v>
      </c>
      <c r="G23" s="163" t="s">
        <v>113</v>
      </c>
      <c r="H23" s="163" t="s">
        <v>114</v>
      </c>
      <c r="I23" s="163" t="s">
        <v>113</v>
      </c>
      <c r="J23" s="163" t="s">
        <v>114</v>
      </c>
      <c r="K23" s="163" t="s">
        <v>113</v>
      </c>
      <c r="L23" s="163" t="s">
        <v>113</v>
      </c>
      <c r="M23" s="163" t="s">
        <v>114</v>
      </c>
      <c r="N23" s="163" t="s">
        <v>113</v>
      </c>
      <c r="O23" s="163" t="s">
        <v>114</v>
      </c>
      <c r="P23" s="164" t="s">
        <v>113</v>
      </c>
      <c r="Q23" s="111" t="s">
        <v>113</v>
      </c>
      <c r="R23" s="111" t="s">
        <v>113</v>
      </c>
      <c r="S23" s="111" t="s">
        <v>113</v>
      </c>
      <c r="T23" s="111" t="s">
        <v>113</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166"/>
      <c r="R25" s="64"/>
      <c r="S25" s="166"/>
      <c r="T25" s="64"/>
    </row>
    <row r="26" spans="1:113" ht="3" customHeight="1" x14ac:dyDescent="0.25"/>
    <row r="27" spans="1:113" s="60" customFormat="1" ht="12.75" x14ac:dyDescent="0.2">
      <c r="B27" s="61"/>
      <c r="C27" s="61"/>
      <c r="K27" s="61"/>
    </row>
    <row r="28" spans="1:113" s="60" customFormat="1" x14ac:dyDescent="0.25">
      <c r="B28" s="58" t="s">
        <v>112</v>
      </c>
      <c r="C28" s="58"/>
      <c r="D28" s="58"/>
      <c r="E28" s="58"/>
      <c r="F28" s="58"/>
      <c r="G28" s="58"/>
      <c r="H28" s="58"/>
      <c r="I28" s="58"/>
      <c r="J28" s="58"/>
      <c r="K28" s="58"/>
      <c r="L28" s="58"/>
      <c r="M28" s="58"/>
      <c r="N28" s="58"/>
      <c r="O28" s="58"/>
      <c r="P28" s="58"/>
      <c r="Q28" s="58"/>
      <c r="R28" s="58"/>
    </row>
    <row r="29" spans="1:113" x14ac:dyDescent="0.25">
      <c r="B29" s="345" t="s">
        <v>534</v>
      </c>
      <c r="C29" s="345"/>
      <c r="D29" s="345"/>
      <c r="E29" s="345"/>
      <c r="F29" s="345"/>
      <c r="G29" s="345"/>
      <c r="H29" s="345"/>
      <c r="I29" s="345"/>
      <c r="J29" s="345"/>
      <c r="K29" s="345"/>
      <c r="L29" s="345"/>
      <c r="M29" s="345"/>
      <c r="N29" s="345"/>
      <c r="O29" s="345"/>
      <c r="P29" s="345"/>
      <c r="Q29" s="345"/>
      <c r="R29" s="345"/>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497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111</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110</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109</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108</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107</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106</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105</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103</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3" zoomScale="80" zoomScaleSheetLayoutView="80" workbookViewId="0"/>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334" t="s">
        <v>7</v>
      </c>
      <c r="F7" s="334"/>
      <c r="G7" s="334"/>
      <c r="H7" s="334"/>
      <c r="I7" s="334"/>
      <c r="J7" s="334"/>
      <c r="K7" s="334"/>
      <c r="L7" s="334"/>
      <c r="M7" s="334"/>
      <c r="N7" s="334"/>
      <c r="O7" s="334"/>
      <c r="P7" s="334"/>
      <c r="Q7" s="334"/>
      <c r="R7" s="334"/>
      <c r="S7" s="334"/>
      <c r="T7" s="334"/>
      <c r="U7" s="334"/>
      <c r="V7" s="334"/>
      <c r="W7" s="334"/>
      <c r="X7" s="334"/>
      <c r="Y7" s="33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"Россети Янтарь" ДЗО  ПАО "Россети"</v>
      </c>
    </row>
    <row r="10" spans="1:27" s="12" customFormat="1" ht="18.75" customHeight="1" x14ac:dyDescent="0.2">
      <c r="E10" s="331" t="s">
        <v>6</v>
      </c>
      <c r="F10" s="331"/>
      <c r="G10" s="331"/>
      <c r="H10" s="331"/>
      <c r="I10" s="331"/>
      <c r="J10" s="331"/>
      <c r="K10" s="331"/>
      <c r="L10" s="331"/>
      <c r="M10" s="331"/>
      <c r="N10" s="331"/>
      <c r="O10" s="331"/>
      <c r="P10" s="331"/>
      <c r="Q10" s="331"/>
      <c r="R10" s="331"/>
      <c r="S10" s="331"/>
      <c r="T10" s="331"/>
      <c r="U10" s="331"/>
      <c r="V10" s="331"/>
      <c r="W10" s="331"/>
      <c r="X10" s="331"/>
      <c r="Y10" s="33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8" t="str">
        <f>'1. паспорт местоположение'!A12</f>
        <v>N_19-1196-1</v>
      </c>
      <c r="F12" s="338"/>
      <c r="G12" s="338"/>
      <c r="H12" s="338"/>
      <c r="I12" s="338"/>
      <c r="J12" s="338"/>
      <c r="K12" s="338"/>
      <c r="L12" s="338"/>
      <c r="M12" s="338"/>
      <c r="N12" s="338"/>
      <c r="O12" s="338"/>
      <c r="P12" s="338"/>
      <c r="Q12" s="338"/>
      <c r="R12" s="338"/>
      <c r="S12" s="338"/>
      <c r="T12" s="338"/>
      <c r="U12" s="338"/>
      <c r="V12" s="338"/>
      <c r="W12" s="338"/>
      <c r="X12" s="338"/>
      <c r="Y12" s="338"/>
    </row>
    <row r="13" spans="1:27" s="12" customFormat="1" ht="18.75" customHeight="1" x14ac:dyDescent="0.2">
      <c r="E13" s="331" t="s">
        <v>5</v>
      </c>
      <c r="F13" s="331"/>
      <c r="G13" s="331"/>
      <c r="H13" s="331"/>
      <c r="I13" s="331"/>
      <c r="J13" s="331"/>
      <c r="K13" s="331"/>
      <c r="L13" s="331"/>
      <c r="M13" s="331"/>
      <c r="N13" s="331"/>
      <c r="O13" s="331"/>
      <c r="P13" s="331"/>
      <c r="Q13" s="331"/>
      <c r="R13" s="331"/>
      <c r="S13" s="331"/>
      <c r="T13" s="331"/>
      <c r="U13" s="331"/>
      <c r="V13" s="331"/>
      <c r="W13" s="331"/>
      <c r="X13" s="331"/>
      <c r="Y13" s="33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F15" s="338"/>
      <c r="G15" s="338"/>
      <c r="H15" s="338"/>
      <c r="I15" s="338"/>
      <c r="J15" s="338"/>
      <c r="K15" s="338"/>
      <c r="L15" s="338"/>
      <c r="M15" s="338"/>
      <c r="N15" s="338"/>
      <c r="O15" s="338"/>
      <c r="P15" s="338"/>
      <c r="Q15" s="338"/>
      <c r="R15" s="338"/>
      <c r="S15" s="338"/>
      <c r="T15" s="338"/>
      <c r="U15" s="338"/>
      <c r="V15" s="338"/>
      <c r="W15" s="338"/>
      <c r="X15" s="338"/>
      <c r="Y15" s="338"/>
    </row>
    <row r="16" spans="1:27" s="3" customFormat="1" ht="15" customHeight="1" x14ac:dyDescent="0.2">
      <c r="E16" s="331" t="s">
        <v>4</v>
      </c>
      <c r="F16" s="331"/>
      <c r="G16" s="331"/>
      <c r="H16" s="331"/>
      <c r="I16" s="331"/>
      <c r="J16" s="331"/>
      <c r="K16" s="331"/>
      <c r="L16" s="331"/>
      <c r="M16" s="331"/>
      <c r="N16" s="331"/>
      <c r="O16" s="331"/>
      <c r="P16" s="331"/>
      <c r="Q16" s="331"/>
      <c r="R16" s="331"/>
      <c r="S16" s="331"/>
      <c r="T16" s="331"/>
      <c r="U16" s="331"/>
      <c r="V16" s="331"/>
      <c r="W16" s="331"/>
      <c r="X16" s="331"/>
      <c r="Y16" s="3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501</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62" customFormat="1" ht="21" customHeight="1" x14ac:dyDescent="0.25"/>
    <row r="21" spans="1:27" ht="15.75" customHeight="1" x14ac:dyDescent="0.25">
      <c r="A21" s="360" t="s">
        <v>3</v>
      </c>
      <c r="B21" s="363" t="s">
        <v>508</v>
      </c>
      <c r="C21" s="364"/>
      <c r="D21" s="363" t="s">
        <v>510</v>
      </c>
      <c r="E21" s="364"/>
      <c r="F21" s="356" t="s">
        <v>96</v>
      </c>
      <c r="G21" s="358"/>
      <c r="H21" s="358"/>
      <c r="I21" s="357"/>
      <c r="J21" s="360" t="s">
        <v>511</v>
      </c>
      <c r="K21" s="363" t="s">
        <v>512</v>
      </c>
      <c r="L21" s="364"/>
      <c r="M21" s="363" t="s">
        <v>513</v>
      </c>
      <c r="N21" s="364"/>
      <c r="O21" s="363" t="s">
        <v>500</v>
      </c>
      <c r="P21" s="364"/>
      <c r="Q21" s="363" t="s">
        <v>129</v>
      </c>
      <c r="R21" s="364"/>
      <c r="S21" s="360" t="s">
        <v>128</v>
      </c>
      <c r="T21" s="360" t="s">
        <v>514</v>
      </c>
      <c r="U21" s="360" t="s">
        <v>509</v>
      </c>
      <c r="V21" s="363" t="s">
        <v>127</v>
      </c>
      <c r="W21" s="364"/>
      <c r="X21" s="356" t="s">
        <v>119</v>
      </c>
      <c r="Y21" s="358"/>
      <c r="Z21" s="356" t="s">
        <v>118</v>
      </c>
      <c r="AA21" s="358"/>
    </row>
    <row r="22" spans="1:27" ht="216" customHeight="1" x14ac:dyDescent="0.25">
      <c r="A22" s="361"/>
      <c r="B22" s="365"/>
      <c r="C22" s="366"/>
      <c r="D22" s="365"/>
      <c r="E22" s="366"/>
      <c r="F22" s="356" t="s">
        <v>126</v>
      </c>
      <c r="G22" s="357"/>
      <c r="H22" s="356" t="s">
        <v>125</v>
      </c>
      <c r="I22" s="357"/>
      <c r="J22" s="362"/>
      <c r="K22" s="365"/>
      <c r="L22" s="366"/>
      <c r="M22" s="365"/>
      <c r="N22" s="366"/>
      <c r="O22" s="365"/>
      <c r="P22" s="366"/>
      <c r="Q22" s="365"/>
      <c r="R22" s="366"/>
      <c r="S22" s="362"/>
      <c r="T22" s="362"/>
      <c r="U22" s="362"/>
      <c r="V22" s="365"/>
      <c r="W22" s="366"/>
      <c r="X22" s="111" t="s">
        <v>117</v>
      </c>
      <c r="Y22" s="111" t="s">
        <v>498</v>
      </c>
      <c r="Z22" s="111" t="s">
        <v>116</v>
      </c>
      <c r="AA22" s="111" t="s">
        <v>115</v>
      </c>
    </row>
    <row r="23" spans="1:27" ht="60" customHeight="1" x14ac:dyDescent="0.25">
      <c r="A23" s="362"/>
      <c r="B23" s="161" t="s">
        <v>113</v>
      </c>
      <c r="C23" s="161" t="s">
        <v>114</v>
      </c>
      <c r="D23" s="112" t="s">
        <v>113</v>
      </c>
      <c r="E23" s="112" t="s">
        <v>114</v>
      </c>
      <c r="F23" s="112" t="s">
        <v>113</v>
      </c>
      <c r="G23" s="112" t="s">
        <v>114</v>
      </c>
      <c r="H23" s="112" t="s">
        <v>113</v>
      </c>
      <c r="I23" s="112" t="s">
        <v>114</v>
      </c>
      <c r="J23" s="112" t="s">
        <v>113</v>
      </c>
      <c r="K23" s="112" t="s">
        <v>113</v>
      </c>
      <c r="L23" s="112" t="s">
        <v>114</v>
      </c>
      <c r="M23" s="112" t="s">
        <v>113</v>
      </c>
      <c r="N23" s="112" t="s">
        <v>114</v>
      </c>
      <c r="O23" s="112" t="s">
        <v>113</v>
      </c>
      <c r="P23" s="112" t="s">
        <v>114</v>
      </c>
      <c r="Q23" s="112" t="s">
        <v>113</v>
      </c>
      <c r="R23" s="112" t="s">
        <v>114</v>
      </c>
      <c r="S23" s="112" t="s">
        <v>113</v>
      </c>
      <c r="T23" s="112" t="s">
        <v>113</v>
      </c>
      <c r="U23" s="112" t="s">
        <v>113</v>
      </c>
      <c r="V23" s="112" t="s">
        <v>113</v>
      </c>
      <c r="W23" s="112" t="s">
        <v>114</v>
      </c>
      <c r="X23" s="112" t="s">
        <v>113</v>
      </c>
      <c r="Y23" s="112" t="s">
        <v>113</v>
      </c>
      <c r="Z23" s="111" t="s">
        <v>113</v>
      </c>
      <c r="AA23" s="111" t="s">
        <v>113</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2"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5"/>
      <c r="AA26" s="55"/>
    </row>
    <row r="27" spans="1:27" s="60" customFormat="1" ht="12.75" x14ac:dyDescent="0.2">
      <c r="A27" s="61"/>
      <c r="B27" s="61"/>
      <c r="C27" s="61"/>
      <c r="E27" s="61"/>
      <c r="X27" s="115"/>
      <c r="Y27" s="115"/>
      <c r="Z27" s="115"/>
      <c r="AA27" s="115"/>
    </row>
    <row r="28" spans="1:27" s="60" customFormat="1" ht="12.75" x14ac:dyDescent="0.2">
      <c r="A28" s="61"/>
      <c r="B28" s="61"/>
      <c r="C28" s="61"/>
    </row>
  </sheetData>
  <mergeCells count="26">
    <mergeCell ref="A5:AA5"/>
    <mergeCell ref="E16:Y16"/>
    <mergeCell ref="E15:Y15"/>
    <mergeCell ref="E7:Y7"/>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C19" zoomScale="80" zoomScaleSheetLayoutView="80" workbookViewId="0">
      <selection activeCell="C26" sqref="C26"/>
    </sheetView>
  </sheetViews>
  <sheetFormatPr defaultRowHeight="15" x14ac:dyDescent="0.25"/>
  <cols>
    <col min="1" max="1" width="6.140625" style="1" customWidth="1"/>
    <col min="2" max="2" width="53.5703125" style="1" customWidth="1"/>
    <col min="3" max="3" width="255.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30" t="str">
        <f>'1. паспорт местоположение'!A5:C5</f>
        <v>Год раскрытия информации: 2025 год</v>
      </c>
      <c r="B5" s="330"/>
      <c r="C5" s="330"/>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334" t="s">
        <v>7</v>
      </c>
      <c r="B7" s="334"/>
      <c r="C7" s="334"/>
      <c r="D7" s="13"/>
      <c r="E7" s="13"/>
      <c r="F7" s="13"/>
      <c r="G7" s="13"/>
      <c r="H7" s="13"/>
      <c r="I7" s="13"/>
      <c r="J7" s="13"/>
      <c r="K7" s="13"/>
      <c r="L7" s="13"/>
      <c r="M7" s="13"/>
      <c r="N7" s="13"/>
      <c r="O7" s="13"/>
      <c r="P7" s="13"/>
      <c r="Q7" s="13"/>
      <c r="R7" s="13"/>
      <c r="S7" s="13"/>
      <c r="T7" s="13"/>
      <c r="U7" s="13"/>
    </row>
    <row r="8" spans="1:29" s="12" customFormat="1" ht="18.75" x14ac:dyDescent="0.2">
      <c r="A8" s="334"/>
      <c r="B8" s="334"/>
      <c r="C8" s="334"/>
      <c r="D8" s="14"/>
      <c r="E8" s="14"/>
      <c r="F8" s="14"/>
      <c r="G8" s="14"/>
      <c r="H8" s="13"/>
      <c r="I8" s="13"/>
      <c r="J8" s="13"/>
      <c r="K8" s="13"/>
      <c r="L8" s="13"/>
      <c r="M8" s="13"/>
      <c r="N8" s="13"/>
      <c r="O8" s="13"/>
      <c r="P8" s="13"/>
      <c r="Q8" s="13"/>
      <c r="R8" s="13"/>
      <c r="S8" s="13"/>
      <c r="T8" s="13"/>
      <c r="U8" s="13"/>
    </row>
    <row r="9" spans="1:29" s="12" customFormat="1" ht="18.75" x14ac:dyDescent="0.2">
      <c r="A9" s="338" t="str">
        <f>'1. паспорт местоположение'!A9:C9</f>
        <v>Акционерное общество "Россети Янтарь" ДЗО  ПАО "Россети"</v>
      </c>
      <c r="B9" s="338"/>
      <c r="C9" s="338"/>
      <c r="D9" s="8"/>
      <c r="E9" s="8"/>
      <c r="F9" s="8"/>
      <c r="G9" s="8"/>
      <c r="H9" s="13"/>
      <c r="I9" s="13"/>
      <c r="J9" s="13"/>
      <c r="K9" s="13"/>
      <c r="L9" s="13"/>
      <c r="M9" s="13"/>
      <c r="N9" s="13"/>
      <c r="O9" s="13"/>
      <c r="P9" s="13"/>
      <c r="Q9" s="13"/>
      <c r="R9" s="13"/>
      <c r="S9" s="13"/>
      <c r="T9" s="13"/>
      <c r="U9" s="13"/>
    </row>
    <row r="10" spans="1:29" s="12" customFormat="1" ht="18.75" x14ac:dyDescent="0.2">
      <c r="A10" s="331" t="s">
        <v>6</v>
      </c>
      <c r="B10" s="331"/>
      <c r="C10" s="331"/>
      <c r="D10" s="6"/>
      <c r="E10" s="6"/>
      <c r="F10" s="6"/>
      <c r="G10" s="6"/>
      <c r="H10" s="13"/>
      <c r="I10" s="13"/>
      <c r="J10" s="13"/>
      <c r="K10" s="13"/>
      <c r="L10" s="13"/>
      <c r="M10" s="13"/>
      <c r="N10" s="13"/>
      <c r="O10" s="13"/>
      <c r="P10" s="13"/>
      <c r="Q10" s="13"/>
      <c r="R10" s="13"/>
      <c r="S10" s="13"/>
      <c r="T10" s="13"/>
      <c r="U10" s="13"/>
    </row>
    <row r="11" spans="1:29" s="12" customFormat="1" ht="18.75" x14ac:dyDescent="0.2">
      <c r="A11" s="334"/>
      <c r="B11" s="334"/>
      <c r="C11" s="334"/>
      <c r="D11" s="14"/>
      <c r="E11" s="14"/>
      <c r="F11" s="14"/>
      <c r="G11" s="14"/>
      <c r="H11" s="13"/>
      <c r="I11" s="13"/>
      <c r="J11" s="13"/>
      <c r="K11" s="13"/>
      <c r="L11" s="13"/>
      <c r="M11" s="13"/>
      <c r="N11" s="13"/>
      <c r="O11" s="13"/>
      <c r="P11" s="13"/>
      <c r="Q11" s="13"/>
      <c r="R11" s="13"/>
      <c r="S11" s="13"/>
      <c r="T11" s="13"/>
      <c r="U11" s="13"/>
    </row>
    <row r="12" spans="1:29" s="12" customFormat="1" ht="18.75" x14ac:dyDescent="0.2">
      <c r="A12" s="338" t="str">
        <f>'1. паспорт местоположение'!A12:C12</f>
        <v>N_19-1196-1</v>
      </c>
      <c r="B12" s="338"/>
      <c r="C12" s="338"/>
      <c r="D12" s="8"/>
      <c r="E12" s="8"/>
      <c r="F12" s="8"/>
      <c r="G12" s="8"/>
      <c r="H12" s="13"/>
      <c r="I12" s="13"/>
      <c r="J12" s="13"/>
      <c r="K12" s="13"/>
      <c r="L12" s="13"/>
      <c r="M12" s="13"/>
      <c r="N12" s="13"/>
      <c r="O12" s="13"/>
      <c r="P12" s="13"/>
      <c r="Q12" s="13"/>
      <c r="R12" s="13"/>
      <c r="S12" s="13"/>
      <c r="T12" s="13"/>
      <c r="U12" s="13"/>
    </row>
    <row r="13" spans="1:29" s="12" customFormat="1" ht="18.75" x14ac:dyDescent="0.2">
      <c r="A13" s="331" t="s">
        <v>5</v>
      </c>
      <c r="B13" s="331"/>
      <c r="C13" s="33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2"/>
      <c r="B14" s="342"/>
      <c r="C14" s="342"/>
      <c r="D14" s="10"/>
      <c r="E14" s="10"/>
      <c r="F14" s="10"/>
      <c r="G14" s="10"/>
      <c r="H14" s="10"/>
      <c r="I14" s="10"/>
      <c r="J14" s="10"/>
      <c r="K14" s="10"/>
      <c r="L14" s="10"/>
      <c r="M14" s="10"/>
      <c r="N14" s="10"/>
      <c r="O14" s="10"/>
      <c r="P14" s="10"/>
      <c r="Q14" s="10"/>
      <c r="R14" s="10"/>
      <c r="S14" s="10"/>
      <c r="T14" s="10"/>
      <c r="U14" s="10"/>
    </row>
    <row r="15" spans="1:29" s="3" customFormat="1" ht="43.5" customHeight="1" x14ac:dyDescent="0.2">
      <c r="A15" s="367"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31" t="s">
        <v>4</v>
      </c>
      <c r="B16" s="331"/>
      <c r="C16" s="331"/>
      <c r="D16" s="6"/>
      <c r="E16" s="6"/>
      <c r="F16" s="6"/>
      <c r="G16" s="6"/>
      <c r="H16" s="6"/>
      <c r="I16" s="6"/>
      <c r="J16" s="6"/>
      <c r="K16" s="6"/>
      <c r="L16" s="6"/>
      <c r="M16" s="6"/>
      <c r="N16" s="6"/>
      <c r="O16" s="6"/>
      <c r="P16" s="6"/>
      <c r="Q16" s="6"/>
      <c r="R16" s="6"/>
      <c r="S16" s="6"/>
      <c r="T16" s="6"/>
      <c r="U16" s="6"/>
    </row>
    <row r="17" spans="1:21" s="3" customFormat="1" ht="15" customHeight="1" x14ac:dyDescent="0.2">
      <c r="A17" s="343"/>
      <c r="B17" s="343"/>
      <c r="C17" s="343"/>
      <c r="D17" s="4"/>
      <c r="E17" s="4"/>
      <c r="F17" s="4"/>
      <c r="G17" s="4"/>
      <c r="H17" s="4"/>
      <c r="I17" s="4"/>
      <c r="J17" s="4"/>
      <c r="K17" s="4"/>
      <c r="L17" s="4"/>
      <c r="M17" s="4"/>
      <c r="N17" s="4"/>
      <c r="O17" s="4"/>
      <c r="P17" s="4"/>
      <c r="Q17" s="4"/>
      <c r="R17" s="4"/>
    </row>
    <row r="18" spans="1:21" s="3" customFormat="1" ht="27.75" customHeight="1" x14ac:dyDescent="0.2">
      <c r="A18" s="332" t="s">
        <v>493</v>
      </c>
      <c r="B18" s="332"/>
      <c r="C18" s="33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42" t="s">
        <v>64</v>
      </c>
      <c r="C20" s="41"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506</v>
      </c>
      <c r="C22" s="176" t="s">
        <v>566</v>
      </c>
      <c r="D22" s="33"/>
      <c r="E22" s="33"/>
      <c r="F22" s="32"/>
      <c r="G22" s="32"/>
      <c r="H22" s="32"/>
      <c r="I22" s="32"/>
      <c r="J22" s="32"/>
      <c r="K22" s="32"/>
      <c r="L22" s="32"/>
      <c r="M22" s="32"/>
      <c r="N22" s="32"/>
      <c r="O22" s="32"/>
      <c r="P22" s="32"/>
      <c r="Q22" s="31"/>
      <c r="R22" s="31"/>
      <c r="S22" s="31"/>
      <c r="T22" s="31"/>
      <c r="U22" s="31"/>
    </row>
    <row r="23" spans="1:21" ht="126" x14ac:dyDescent="0.25">
      <c r="A23" s="28" t="s">
        <v>61</v>
      </c>
      <c r="B23" s="30" t="s">
        <v>58</v>
      </c>
      <c r="C23" s="176" t="s">
        <v>568</v>
      </c>
      <c r="D23" s="27"/>
      <c r="E23" s="27"/>
      <c r="F23" s="27"/>
      <c r="G23" s="27"/>
      <c r="H23" s="27"/>
      <c r="I23" s="27"/>
      <c r="J23" s="27"/>
      <c r="K23" s="27"/>
      <c r="L23" s="27"/>
      <c r="M23" s="27"/>
      <c r="N23" s="27"/>
      <c r="O23" s="27"/>
      <c r="P23" s="27"/>
      <c r="Q23" s="27"/>
      <c r="R23" s="27"/>
      <c r="S23" s="27"/>
      <c r="T23" s="27"/>
      <c r="U23" s="27"/>
    </row>
    <row r="24" spans="1:21" ht="267.75" x14ac:dyDescent="0.25">
      <c r="A24" s="28" t="s">
        <v>60</v>
      </c>
      <c r="B24" s="30" t="s">
        <v>526</v>
      </c>
      <c r="C24" s="39" t="s">
        <v>567</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527</v>
      </c>
      <c r="C25" s="179" t="s">
        <v>581</v>
      </c>
      <c r="D25" s="27"/>
      <c r="E25" s="27"/>
      <c r="F25" s="27"/>
      <c r="G25" s="27"/>
      <c r="H25" s="27"/>
      <c r="I25" s="27"/>
      <c r="J25" s="27"/>
      <c r="K25" s="27"/>
      <c r="L25" s="27"/>
      <c r="M25" s="27"/>
      <c r="N25" s="27"/>
      <c r="O25" s="27"/>
      <c r="P25" s="27"/>
      <c r="Q25" s="27"/>
      <c r="R25" s="27"/>
      <c r="S25" s="27"/>
      <c r="T25" s="27"/>
      <c r="U25" s="27"/>
    </row>
    <row r="26" spans="1:21" ht="409.5" customHeight="1" x14ac:dyDescent="0.25">
      <c r="A26" s="28" t="s">
        <v>57</v>
      </c>
      <c r="B26" s="30" t="s">
        <v>234</v>
      </c>
      <c r="C26" s="323" t="s">
        <v>630</v>
      </c>
      <c r="D26" s="27"/>
      <c r="E26" s="27"/>
      <c r="F26" s="27"/>
      <c r="G26" s="27"/>
      <c r="H26" s="27"/>
      <c r="I26" s="27"/>
      <c r="J26" s="27"/>
      <c r="K26" s="27"/>
      <c r="L26" s="27"/>
      <c r="M26" s="27"/>
      <c r="N26" s="27"/>
      <c r="O26" s="27"/>
      <c r="P26" s="27"/>
      <c r="Q26" s="27"/>
      <c r="R26" s="27"/>
      <c r="S26" s="27"/>
      <c r="T26" s="27"/>
      <c r="U26" s="27"/>
    </row>
    <row r="27" spans="1:21" ht="234.75" customHeight="1" x14ac:dyDescent="0.25">
      <c r="A27" s="28" t="s">
        <v>56</v>
      </c>
      <c r="B27" s="30" t="s">
        <v>507</v>
      </c>
      <c r="C27" s="176" t="s">
        <v>608</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175">
        <v>2024</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175">
        <v>2028</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176" t="s">
        <v>628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66</v>
      </c>
    </row>
    <row r="2" spans="1:28" ht="18.75" x14ac:dyDescent="0.3">
      <c r="Z2" s="15" t="s">
        <v>8</v>
      </c>
    </row>
    <row r="3" spans="1:28" ht="18.75" x14ac:dyDescent="0.3">
      <c r="Z3" s="15" t="s">
        <v>65</v>
      </c>
    </row>
    <row r="4" spans="1:28" ht="18.75" customHeight="1" x14ac:dyDescent="0.25">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34" t="s">
        <v>7</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158"/>
      <c r="AB6" s="158"/>
    </row>
    <row r="7" spans="1:28" ht="18.75" x14ac:dyDescent="0.25">
      <c r="A7" s="334"/>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158"/>
      <c r="AB7" s="158"/>
    </row>
    <row r="8" spans="1:28" x14ac:dyDescent="0.25">
      <c r="A8" s="338" t="s">
        <v>539</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159"/>
      <c r="AB8" s="159"/>
    </row>
    <row r="9" spans="1:28" ht="15.75" x14ac:dyDescent="0.25">
      <c r="A9" s="331" t="s">
        <v>6</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160"/>
      <c r="AB9" s="160"/>
    </row>
    <row r="10" spans="1:28" ht="18.75" x14ac:dyDescent="0.2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158"/>
      <c r="AB10" s="158"/>
    </row>
    <row r="11" spans="1:28" x14ac:dyDescent="0.25">
      <c r="A11" s="338" t="str">
        <f>'1. паспорт местоположение'!A12:C12</f>
        <v>N_19-1196-1</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159"/>
      <c r="AB11" s="159"/>
    </row>
    <row r="12" spans="1:28" ht="15.75" x14ac:dyDescent="0.25">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160"/>
      <c r="AB12" s="160"/>
    </row>
    <row r="13" spans="1:28" ht="18.75" x14ac:dyDescent="0.25">
      <c r="A13" s="342"/>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11"/>
      <c r="AB13" s="11"/>
    </row>
    <row r="14" spans="1:28" x14ac:dyDescent="0.25">
      <c r="A14"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59"/>
      <c r="AB14" s="159"/>
    </row>
    <row r="15" spans="1:28" ht="15.75" x14ac:dyDescent="0.25">
      <c r="A15" s="331" t="s">
        <v>4</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160"/>
      <c r="AB15" s="160"/>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69"/>
      <c r="AB16" s="169"/>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69"/>
      <c r="AB17" s="169"/>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69"/>
      <c r="AB18" s="169"/>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69"/>
      <c r="AB19" s="169"/>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70"/>
      <c r="AB20" s="170"/>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70"/>
      <c r="AB21" s="170"/>
    </row>
    <row r="22" spans="1:28" x14ac:dyDescent="0.25">
      <c r="A22" s="369" t="s">
        <v>525</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71"/>
      <c r="AB22" s="171"/>
    </row>
    <row r="23" spans="1:28" ht="32.25" customHeight="1" x14ac:dyDescent="0.25">
      <c r="A23" s="371" t="s">
        <v>377</v>
      </c>
      <c r="B23" s="372"/>
      <c r="C23" s="372"/>
      <c r="D23" s="372"/>
      <c r="E23" s="372"/>
      <c r="F23" s="372"/>
      <c r="G23" s="372"/>
      <c r="H23" s="372"/>
      <c r="I23" s="372"/>
      <c r="J23" s="372"/>
      <c r="K23" s="372"/>
      <c r="L23" s="373"/>
      <c r="M23" s="370" t="s">
        <v>378</v>
      </c>
      <c r="N23" s="370"/>
      <c r="O23" s="370"/>
      <c r="P23" s="370"/>
      <c r="Q23" s="370"/>
      <c r="R23" s="370"/>
      <c r="S23" s="370"/>
      <c r="T23" s="370"/>
      <c r="U23" s="370"/>
      <c r="V23" s="370"/>
      <c r="W23" s="370"/>
      <c r="X23" s="370"/>
      <c r="Y23" s="370"/>
      <c r="Z23" s="370"/>
    </row>
    <row r="24" spans="1:28" ht="151.5" customHeight="1" x14ac:dyDescent="0.25">
      <c r="A24" s="108" t="s">
        <v>236</v>
      </c>
      <c r="B24" s="109" t="s">
        <v>265</v>
      </c>
      <c r="C24" s="108" t="s">
        <v>371</v>
      </c>
      <c r="D24" s="108" t="s">
        <v>237</v>
      </c>
      <c r="E24" s="108" t="s">
        <v>372</v>
      </c>
      <c r="F24" s="108" t="s">
        <v>374</v>
      </c>
      <c r="G24" s="108" t="s">
        <v>373</v>
      </c>
      <c r="H24" s="108" t="s">
        <v>238</v>
      </c>
      <c r="I24" s="108" t="s">
        <v>375</v>
      </c>
      <c r="J24" s="108" t="s">
        <v>270</v>
      </c>
      <c r="K24" s="109" t="s">
        <v>264</v>
      </c>
      <c r="L24" s="109" t="s">
        <v>239</v>
      </c>
      <c r="M24" s="110" t="s">
        <v>284</v>
      </c>
      <c r="N24" s="109" t="s">
        <v>536</v>
      </c>
      <c r="O24" s="108" t="s">
        <v>281</v>
      </c>
      <c r="P24" s="108" t="s">
        <v>282</v>
      </c>
      <c r="Q24" s="108" t="s">
        <v>280</v>
      </c>
      <c r="R24" s="108" t="s">
        <v>238</v>
      </c>
      <c r="S24" s="108" t="s">
        <v>279</v>
      </c>
      <c r="T24" s="108" t="s">
        <v>278</v>
      </c>
      <c r="U24" s="108" t="s">
        <v>370</v>
      </c>
      <c r="V24" s="108" t="s">
        <v>280</v>
      </c>
      <c r="W24" s="123" t="s">
        <v>263</v>
      </c>
      <c r="X24" s="123" t="s">
        <v>295</v>
      </c>
      <c r="Y24" s="123" t="s">
        <v>296</v>
      </c>
      <c r="Z24" s="125" t="s">
        <v>293</v>
      </c>
    </row>
    <row r="25" spans="1:28" ht="16.5" customHeight="1" x14ac:dyDescent="0.25">
      <c r="A25" s="108">
        <v>1</v>
      </c>
      <c r="B25" s="109">
        <v>2</v>
      </c>
      <c r="C25" s="108">
        <v>3</v>
      </c>
      <c r="D25" s="109">
        <v>4</v>
      </c>
      <c r="E25" s="108">
        <v>5</v>
      </c>
      <c r="F25" s="109">
        <v>6</v>
      </c>
      <c r="G25" s="108">
        <v>7</v>
      </c>
      <c r="H25" s="109">
        <v>8</v>
      </c>
      <c r="I25" s="108">
        <v>9</v>
      </c>
      <c r="J25" s="109">
        <v>10</v>
      </c>
      <c r="K25" s="172">
        <v>11</v>
      </c>
      <c r="L25" s="109">
        <v>12</v>
      </c>
      <c r="M25" s="172">
        <v>13</v>
      </c>
      <c r="N25" s="109">
        <v>14</v>
      </c>
      <c r="O25" s="172">
        <v>15</v>
      </c>
      <c r="P25" s="109">
        <v>16</v>
      </c>
      <c r="Q25" s="172">
        <v>17</v>
      </c>
      <c r="R25" s="109">
        <v>18</v>
      </c>
      <c r="S25" s="172">
        <v>19</v>
      </c>
      <c r="T25" s="109">
        <v>20</v>
      </c>
      <c r="U25" s="172">
        <v>21</v>
      </c>
      <c r="V25" s="109">
        <v>22</v>
      </c>
      <c r="W25" s="172">
        <v>23</v>
      </c>
      <c r="X25" s="109">
        <v>24</v>
      </c>
      <c r="Y25" s="172">
        <v>25</v>
      </c>
      <c r="Z25" s="109">
        <v>26</v>
      </c>
    </row>
    <row r="26" spans="1:28" ht="45.75" customHeight="1" x14ac:dyDescent="0.25">
      <c r="A26" s="101" t="s">
        <v>355</v>
      </c>
      <c r="B26" s="107"/>
      <c r="C26" s="103" t="s">
        <v>357</v>
      </c>
      <c r="D26" s="103" t="s">
        <v>358</v>
      </c>
      <c r="E26" s="103" t="s">
        <v>359</v>
      </c>
      <c r="F26" s="103" t="s">
        <v>275</v>
      </c>
      <c r="G26" s="103" t="s">
        <v>360</v>
      </c>
      <c r="H26" s="103" t="s">
        <v>238</v>
      </c>
      <c r="I26" s="103" t="s">
        <v>361</v>
      </c>
      <c r="J26" s="103" t="s">
        <v>362</v>
      </c>
      <c r="K26" s="100"/>
      <c r="L26" s="104" t="s">
        <v>261</v>
      </c>
      <c r="M26" s="106" t="s">
        <v>277</v>
      </c>
      <c r="N26" s="100"/>
      <c r="O26" s="100"/>
      <c r="P26" s="100"/>
      <c r="Q26" s="100"/>
      <c r="R26" s="100"/>
      <c r="S26" s="100"/>
      <c r="T26" s="100"/>
      <c r="U26" s="100"/>
      <c r="V26" s="100"/>
      <c r="W26" s="100"/>
      <c r="X26" s="100"/>
      <c r="Y26" s="100"/>
      <c r="Z26" s="102" t="s">
        <v>294</v>
      </c>
    </row>
    <row r="27" spans="1:28" x14ac:dyDescent="0.25">
      <c r="A27" s="100" t="s">
        <v>240</v>
      </c>
      <c r="B27" s="100" t="s">
        <v>266</v>
      </c>
      <c r="C27" s="100" t="s">
        <v>245</v>
      </c>
      <c r="D27" s="100" t="s">
        <v>246</v>
      </c>
      <c r="E27" s="100" t="s">
        <v>285</v>
      </c>
      <c r="F27" s="103" t="s">
        <v>241</v>
      </c>
      <c r="G27" s="103" t="s">
        <v>289</v>
      </c>
      <c r="H27" s="100" t="s">
        <v>238</v>
      </c>
      <c r="I27" s="103" t="s">
        <v>271</v>
      </c>
      <c r="J27" s="103" t="s">
        <v>253</v>
      </c>
      <c r="K27" s="104" t="s">
        <v>257</v>
      </c>
      <c r="L27" s="100"/>
      <c r="M27" s="104" t="s">
        <v>283</v>
      </c>
      <c r="N27" s="100"/>
      <c r="O27" s="100"/>
      <c r="P27" s="100"/>
      <c r="Q27" s="100"/>
      <c r="R27" s="100"/>
      <c r="S27" s="100"/>
      <c r="T27" s="100"/>
      <c r="U27" s="100"/>
      <c r="V27" s="100"/>
      <c r="W27" s="100"/>
      <c r="X27" s="100"/>
      <c r="Y27" s="100"/>
      <c r="Z27" s="100"/>
    </row>
    <row r="28" spans="1:28" x14ac:dyDescent="0.25">
      <c r="A28" s="100" t="s">
        <v>240</v>
      </c>
      <c r="B28" s="100" t="s">
        <v>267</v>
      </c>
      <c r="C28" s="100" t="s">
        <v>247</v>
      </c>
      <c r="D28" s="100" t="s">
        <v>248</v>
      </c>
      <c r="E28" s="100" t="s">
        <v>286</v>
      </c>
      <c r="F28" s="103" t="s">
        <v>242</v>
      </c>
      <c r="G28" s="103" t="s">
        <v>290</v>
      </c>
      <c r="H28" s="100" t="s">
        <v>238</v>
      </c>
      <c r="I28" s="103" t="s">
        <v>272</v>
      </c>
      <c r="J28" s="103" t="s">
        <v>254</v>
      </c>
      <c r="K28" s="104" t="s">
        <v>258</v>
      </c>
      <c r="L28" s="105"/>
      <c r="M28" s="104" t="s">
        <v>0</v>
      </c>
      <c r="N28" s="104"/>
      <c r="O28" s="104"/>
      <c r="P28" s="104"/>
      <c r="Q28" s="104"/>
      <c r="R28" s="104"/>
      <c r="S28" s="104"/>
      <c r="T28" s="104"/>
      <c r="U28" s="104"/>
      <c r="V28" s="104"/>
      <c r="W28" s="104"/>
      <c r="X28" s="104"/>
      <c r="Y28" s="104"/>
      <c r="Z28" s="104"/>
    </row>
    <row r="29" spans="1:28" x14ac:dyDescent="0.25">
      <c r="A29" s="100" t="s">
        <v>240</v>
      </c>
      <c r="B29" s="100" t="s">
        <v>268</v>
      </c>
      <c r="C29" s="100" t="s">
        <v>249</v>
      </c>
      <c r="D29" s="100" t="s">
        <v>250</v>
      </c>
      <c r="E29" s="100" t="s">
        <v>287</v>
      </c>
      <c r="F29" s="103" t="s">
        <v>243</v>
      </c>
      <c r="G29" s="103" t="s">
        <v>291</v>
      </c>
      <c r="H29" s="100" t="s">
        <v>238</v>
      </c>
      <c r="I29" s="103" t="s">
        <v>273</v>
      </c>
      <c r="J29" s="103" t="s">
        <v>255</v>
      </c>
      <c r="K29" s="104" t="s">
        <v>259</v>
      </c>
      <c r="L29" s="105"/>
      <c r="M29" s="100"/>
      <c r="N29" s="100"/>
      <c r="O29" s="100"/>
      <c r="P29" s="100"/>
      <c r="Q29" s="100"/>
      <c r="R29" s="100"/>
      <c r="S29" s="100"/>
      <c r="T29" s="100"/>
      <c r="U29" s="100"/>
      <c r="V29" s="100"/>
      <c r="W29" s="100"/>
      <c r="X29" s="100"/>
      <c r="Y29" s="100"/>
      <c r="Z29" s="100"/>
    </row>
    <row r="30" spans="1:28" x14ac:dyDescent="0.25">
      <c r="A30" s="100" t="s">
        <v>240</v>
      </c>
      <c r="B30" s="100" t="s">
        <v>269</v>
      </c>
      <c r="C30" s="100" t="s">
        <v>251</v>
      </c>
      <c r="D30" s="100" t="s">
        <v>252</v>
      </c>
      <c r="E30" s="100" t="s">
        <v>288</v>
      </c>
      <c r="F30" s="103" t="s">
        <v>244</v>
      </c>
      <c r="G30" s="103" t="s">
        <v>292</v>
      </c>
      <c r="H30" s="100" t="s">
        <v>238</v>
      </c>
      <c r="I30" s="103" t="s">
        <v>274</v>
      </c>
      <c r="J30" s="103" t="s">
        <v>256</v>
      </c>
      <c r="K30" s="104" t="s">
        <v>260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356</v>
      </c>
      <c r="B32" s="107"/>
      <c r="C32" s="103" t="s">
        <v>363</v>
      </c>
      <c r="D32" s="103" t="s">
        <v>364</v>
      </c>
      <c r="E32" s="103" t="s">
        <v>365</v>
      </c>
      <c r="F32" s="103" t="s">
        <v>366</v>
      </c>
      <c r="G32" s="103" t="s">
        <v>367</v>
      </c>
      <c r="H32" s="103" t="s">
        <v>238</v>
      </c>
      <c r="I32" s="103" t="s">
        <v>368</v>
      </c>
      <c r="J32" s="103" t="s">
        <v>369</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2" customFormat="1" ht="18.75" customHeight="1" x14ac:dyDescent="0.2">
      <c r="A1" s="18"/>
      <c r="B1" s="18"/>
      <c r="O1" s="4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N4" s="15"/>
    </row>
    <row r="5" spans="1:28" s="12" customFormat="1" ht="15.75" x14ac:dyDescent="0.2">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168"/>
      <c r="Q5" s="168"/>
      <c r="R5" s="168"/>
      <c r="S5" s="168"/>
      <c r="T5" s="168"/>
      <c r="U5" s="168"/>
      <c r="V5" s="168"/>
      <c r="W5" s="168"/>
      <c r="X5" s="168"/>
      <c r="Y5" s="168"/>
      <c r="Z5" s="168"/>
      <c r="AA5" s="168"/>
      <c r="AB5" s="168"/>
    </row>
    <row r="6" spans="1:28" s="12" customFormat="1" ht="18.75" x14ac:dyDescent="0.3">
      <c r="A6" s="17"/>
      <c r="B6" s="17"/>
      <c r="N6" s="15"/>
    </row>
    <row r="7" spans="1:28" s="12" customFormat="1" ht="18.75" x14ac:dyDescent="0.2">
      <c r="A7" s="334" t="s">
        <v>7</v>
      </c>
      <c r="B7" s="334"/>
      <c r="C7" s="334"/>
      <c r="D7" s="334"/>
      <c r="E7" s="334"/>
      <c r="F7" s="334"/>
      <c r="G7" s="334"/>
      <c r="H7" s="334"/>
      <c r="I7" s="334"/>
      <c r="J7" s="334"/>
      <c r="K7" s="334"/>
      <c r="L7" s="334"/>
      <c r="M7" s="334"/>
      <c r="N7" s="334"/>
      <c r="O7" s="334"/>
      <c r="P7" s="158"/>
      <c r="Q7" s="158"/>
      <c r="R7" s="158"/>
      <c r="S7" s="158"/>
      <c r="T7" s="158"/>
      <c r="U7" s="158"/>
      <c r="V7" s="158"/>
      <c r="W7" s="158"/>
      <c r="X7" s="158"/>
      <c r="Y7" s="158"/>
      <c r="Z7" s="158"/>
    </row>
    <row r="8" spans="1:28" s="12" customFormat="1" ht="18.75" x14ac:dyDescent="0.2">
      <c r="A8" s="334"/>
      <c r="B8" s="334"/>
      <c r="C8" s="334"/>
      <c r="D8" s="334"/>
      <c r="E8" s="334"/>
      <c r="F8" s="334"/>
      <c r="G8" s="334"/>
      <c r="H8" s="334"/>
      <c r="I8" s="334"/>
      <c r="J8" s="334"/>
      <c r="K8" s="334"/>
      <c r="L8" s="334"/>
      <c r="M8" s="334"/>
      <c r="N8" s="334"/>
      <c r="O8" s="334"/>
      <c r="P8" s="158"/>
      <c r="Q8" s="158"/>
      <c r="R8" s="158"/>
      <c r="S8" s="158"/>
      <c r="T8" s="158"/>
      <c r="U8" s="158"/>
      <c r="V8" s="158"/>
      <c r="W8" s="158"/>
      <c r="X8" s="158"/>
      <c r="Y8" s="158"/>
      <c r="Z8" s="158"/>
    </row>
    <row r="9" spans="1:28" s="12" customFormat="1" ht="18.75" x14ac:dyDescent="0.2">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158"/>
      <c r="Q9" s="158"/>
      <c r="R9" s="158"/>
      <c r="S9" s="158"/>
      <c r="T9" s="158"/>
      <c r="U9" s="158"/>
      <c r="V9" s="158"/>
      <c r="W9" s="158"/>
      <c r="X9" s="158"/>
      <c r="Y9" s="158"/>
      <c r="Z9" s="158"/>
    </row>
    <row r="10" spans="1:28" s="12" customFormat="1" ht="18.75" x14ac:dyDescent="0.2">
      <c r="A10" s="331" t="s">
        <v>6</v>
      </c>
      <c r="B10" s="331"/>
      <c r="C10" s="331"/>
      <c r="D10" s="331"/>
      <c r="E10" s="331"/>
      <c r="F10" s="331"/>
      <c r="G10" s="331"/>
      <c r="H10" s="331"/>
      <c r="I10" s="331"/>
      <c r="J10" s="331"/>
      <c r="K10" s="331"/>
      <c r="L10" s="331"/>
      <c r="M10" s="331"/>
      <c r="N10" s="331"/>
      <c r="O10" s="331"/>
      <c r="P10" s="158"/>
      <c r="Q10" s="158"/>
      <c r="R10" s="158"/>
      <c r="S10" s="158"/>
      <c r="T10" s="158"/>
      <c r="U10" s="158"/>
      <c r="V10" s="158"/>
      <c r="W10" s="158"/>
      <c r="X10" s="158"/>
      <c r="Y10" s="158"/>
      <c r="Z10" s="158"/>
    </row>
    <row r="11" spans="1:28" s="12" customFormat="1" ht="18.75" x14ac:dyDescent="0.2">
      <c r="A11" s="334"/>
      <c r="B11" s="334"/>
      <c r="C11" s="334"/>
      <c r="D11" s="334"/>
      <c r="E11" s="334"/>
      <c r="F11" s="334"/>
      <c r="G11" s="334"/>
      <c r="H11" s="334"/>
      <c r="I11" s="334"/>
      <c r="J11" s="334"/>
      <c r="K11" s="334"/>
      <c r="L11" s="334"/>
      <c r="M11" s="334"/>
      <c r="N11" s="334"/>
      <c r="O11" s="334"/>
      <c r="P11" s="158"/>
      <c r="Q11" s="158"/>
      <c r="R11" s="158"/>
      <c r="S11" s="158"/>
      <c r="T11" s="158"/>
      <c r="U11" s="158"/>
      <c r="V11" s="158"/>
      <c r="W11" s="158"/>
      <c r="X11" s="158"/>
      <c r="Y11" s="158"/>
      <c r="Z11" s="158"/>
    </row>
    <row r="12" spans="1:28" s="12" customFormat="1" ht="18.75" x14ac:dyDescent="0.2">
      <c r="A12" s="338" t="str">
        <f>'1. паспорт местоположение'!A12:C12</f>
        <v>N_19-1196-1</v>
      </c>
      <c r="B12" s="338"/>
      <c r="C12" s="338"/>
      <c r="D12" s="338"/>
      <c r="E12" s="338"/>
      <c r="F12" s="338"/>
      <c r="G12" s="338"/>
      <c r="H12" s="338"/>
      <c r="I12" s="338"/>
      <c r="J12" s="338"/>
      <c r="K12" s="338"/>
      <c r="L12" s="338"/>
      <c r="M12" s="338"/>
      <c r="N12" s="338"/>
      <c r="O12" s="338"/>
      <c r="P12" s="158"/>
      <c r="Q12" s="158"/>
      <c r="R12" s="158"/>
      <c r="S12" s="158"/>
      <c r="T12" s="158"/>
      <c r="U12" s="158"/>
      <c r="V12" s="158"/>
      <c r="W12" s="158"/>
      <c r="X12" s="158"/>
      <c r="Y12" s="158"/>
      <c r="Z12" s="158"/>
    </row>
    <row r="13" spans="1:28" s="12" customFormat="1" ht="18.75" x14ac:dyDescent="0.2">
      <c r="A13" s="331" t="s">
        <v>5</v>
      </c>
      <c r="B13" s="331"/>
      <c r="C13" s="331"/>
      <c r="D13" s="331"/>
      <c r="E13" s="331"/>
      <c r="F13" s="331"/>
      <c r="G13" s="331"/>
      <c r="H13" s="331"/>
      <c r="I13" s="331"/>
      <c r="J13" s="331"/>
      <c r="K13" s="331"/>
      <c r="L13" s="331"/>
      <c r="M13" s="331"/>
      <c r="N13" s="331"/>
      <c r="O13" s="331"/>
      <c r="P13" s="158"/>
      <c r="Q13" s="158"/>
      <c r="R13" s="158"/>
      <c r="S13" s="158"/>
      <c r="T13" s="158"/>
      <c r="U13" s="158"/>
      <c r="V13" s="158"/>
      <c r="W13" s="158"/>
      <c r="X13" s="158"/>
      <c r="Y13" s="158"/>
      <c r="Z13" s="158"/>
    </row>
    <row r="14" spans="1:28" s="9" customFormat="1" ht="15.75" customHeight="1" x14ac:dyDescent="0.2">
      <c r="A14" s="342"/>
      <c r="B14" s="342"/>
      <c r="C14" s="342"/>
      <c r="D14" s="342"/>
      <c r="E14" s="342"/>
      <c r="F14" s="342"/>
      <c r="G14" s="342"/>
      <c r="H14" s="342"/>
      <c r="I14" s="342"/>
      <c r="J14" s="342"/>
      <c r="K14" s="342"/>
      <c r="L14" s="342"/>
      <c r="M14" s="342"/>
      <c r="N14" s="342"/>
      <c r="O14" s="342"/>
      <c r="P14" s="288"/>
      <c r="Q14" s="288"/>
      <c r="R14" s="288"/>
      <c r="S14" s="288"/>
      <c r="T14" s="288"/>
      <c r="U14" s="288"/>
      <c r="V14" s="288"/>
      <c r="W14" s="288"/>
      <c r="X14" s="288"/>
      <c r="Y14" s="288"/>
      <c r="Z14" s="288"/>
    </row>
    <row r="15" spans="1:28" s="3" customFormat="1" ht="39.75" customHeight="1" x14ac:dyDescent="0.2">
      <c r="A15" s="379"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79"/>
      <c r="C15" s="379"/>
      <c r="D15" s="379"/>
      <c r="E15" s="379"/>
      <c r="F15" s="379"/>
      <c r="G15" s="379"/>
      <c r="H15" s="379"/>
      <c r="I15" s="379"/>
      <c r="J15" s="379"/>
      <c r="K15" s="379"/>
      <c r="L15" s="379"/>
      <c r="M15" s="379"/>
      <c r="N15" s="379"/>
      <c r="O15" s="379"/>
      <c r="P15" s="159"/>
      <c r="Q15" s="159"/>
      <c r="R15" s="159"/>
      <c r="S15" s="159"/>
      <c r="T15" s="159"/>
      <c r="U15" s="159"/>
      <c r="V15" s="159"/>
      <c r="W15" s="159"/>
      <c r="X15" s="159"/>
      <c r="Y15" s="159"/>
      <c r="Z15" s="159"/>
    </row>
    <row r="16" spans="1:28" s="3" customFormat="1" ht="15" customHeight="1" x14ac:dyDescent="0.2">
      <c r="A16" s="331" t="s">
        <v>4</v>
      </c>
      <c r="B16" s="331"/>
      <c r="C16" s="331"/>
      <c r="D16" s="331"/>
      <c r="E16" s="331"/>
      <c r="F16" s="331"/>
      <c r="G16" s="331"/>
      <c r="H16" s="331"/>
      <c r="I16" s="331"/>
      <c r="J16" s="331"/>
      <c r="K16" s="331"/>
      <c r="L16" s="331"/>
      <c r="M16" s="331"/>
      <c r="N16" s="331"/>
      <c r="O16" s="331"/>
      <c r="P16" s="160"/>
      <c r="Q16" s="160"/>
      <c r="R16" s="160"/>
      <c r="S16" s="160"/>
      <c r="T16" s="160"/>
      <c r="U16" s="160"/>
      <c r="V16" s="160"/>
      <c r="W16" s="160"/>
      <c r="X16" s="160"/>
      <c r="Y16" s="160"/>
      <c r="Z16" s="160"/>
    </row>
    <row r="17" spans="1:26" s="3" customFormat="1" ht="15" customHeight="1" x14ac:dyDescent="0.2">
      <c r="A17" s="343"/>
      <c r="B17" s="343"/>
      <c r="C17" s="343"/>
      <c r="D17" s="343"/>
      <c r="E17" s="343"/>
      <c r="F17" s="343"/>
      <c r="G17" s="343"/>
      <c r="H17" s="343"/>
      <c r="I17" s="343"/>
      <c r="J17" s="343"/>
      <c r="K17" s="343"/>
      <c r="L17" s="343"/>
      <c r="M17" s="343"/>
      <c r="N17" s="343"/>
      <c r="O17" s="343"/>
      <c r="P17" s="287"/>
      <c r="Q17" s="287"/>
      <c r="R17" s="287"/>
      <c r="S17" s="287"/>
      <c r="T17" s="287"/>
      <c r="U17" s="287"/>
      <c r="V17" s="287"/>
      <c r="W17" s="287"/>
    </row>
    <row r="18" spans="1:26" s="3" customFormat="1" ht="91.5" customHeight="1" x14ac:dyDescent="0.2">
      <c r="A18" s="375" t="s">
        <v>502</v>
      </c>
      <c r="B18" s="375"/>
      <c r="C18" s="375"/>
      <c r="D18" s="375"/>
      <c r="E18" s="375"/>
      <c r="F18" s="375"/>
      <c r="G18" s="375"/>
      <c r="H18" s="375"/>
      <c r="I18" s="375"/>
      <c r="J18" s="375"/>
      <c r="K18" s="375"/>
      <c r="L18" s="375"/>
      <c r="M18" s="375"/>
      <c r="N18" s="375"/>
      <c r="O18" s="375"/>
      <c r="P18" s="7"/>
      <c r="Q18" s="7"/>
      <c r="R18" s="7"/>
      <c r="S18" s="7"/>
      <c r="T18" s="7"/>
      <c r="U18" s="7"/>
      <c r="V18" s="7"/>
      <c r="W18" s="7"/>
      <c r="X18" s="7"/>
      <c r="Y18" s="7"/>
      <c r="Z18" s="7"/>
    </row>
    <row r="19" spans="1:26" s="3" customFormat="1" ht="78" customHeight="1" x14ac:dyDescent="0.2">
      <c r="A19" s="337" t="s">
        <v>3</v>
      </c>
      <c r="B19" s="337" t="s">
        <v>82</v>
      </c>
      <c r="C19" s="337" t="s">
        <v>81</v>
      </c>
      <c r="D19" s="337" t="s">
        <v>73</v>
      </c>
      <c r="E19" s="376" t="s">
        <v>80</v>
      </c>
      <c r="F19" s="377"/>
      <c r="G19" s="377"/>
      <c r="H19" s="377"/>
      <c r="I19" s="378"/>
      <c r="J19" s="337" t="s">
        <v>79</v>
      </c>
      <c r="K19" s="337"/>
      <c r="L19" s="337"/>
      <c r="M19" s="337"/>
      <c r="N19" s="337"/>
      <c r="O19" s="337"/>
      <c r="P19" s="287"/>
      <c r="Q19" s="287"/>
      <c r="R19" s="287"/>
      <c r="S19" s="287"/>
      <c r="T19" s="287"/>
      <c r="U19" s="287"/>
      <c r="V19" s="287"/>
      <c r="W19" s="287"/>
    </row>
    <row r="20" spans="1:26" s="3" customFormat="1" ht="51" customHeight="1" x14ac:dyDescent="0.2">
      <c r="A20" s="337"/>
      <c r="B20" s="337"/>
      <c r="C20" s="337"/>
      <c r="D20" s="337"/>
      <c r="E20" s="289" t="s">
        <v>78</v>
      </c>
      <c r="F20" s="289" t="s">
        <v>77</v>
      </c>
      <c r="G20" s="289" t="s">
        <v>76</v>
      </c>
      <c r="H20" s="289" t="s">
        <v>75</v>
      </c>
      <c r="I20" s="289" t="s">
        <v>74</v>
      </c>
      <c r="J20" s="289">
        <v>2023</v>
      </c>
      <c r="K20" s="289">
        <v>2024</v>
      </c>
      <c r="L20" s="289">
        <v>2025</v>
      </c>
      <c r="M20" s="289">
        <v>2026</v>
      </c>
      <c r="N20" s="289">
        <v>2027</v>
      </c>
      <c r="O20" s="289">
        <v>2028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62</v>
      </c>
      <c r="B22" s="52" t="s">
        <v>621</v>
      </c>
      <c r="C22" s="34">
        <v>0</v>
      </c>
      <c r="D22" s="34">
        <v>0</v>
      </c>
      <c r="E22" s="34">
        <v>0</v>
      </c>
      <c r="F22" s="34">
        <v>0</v>
      </c>
      <c r="G22" s="34">
        <v>0</v>
      </c>
      <c r="H22" s="34">
        <v>0</v>
      </c>
      <c r="I22" s="34">
        <v>0</v>
      </c>
      <c r="J22" s="290">
        <v>0</v>
      </c>
      <c r="K22" s="290">
        <v>0</v>
      </c>
      <c r="L22" s="290">
        <v>0</v>
      </c>
      <c r="M22" s="290">
        <v>0</v>
      </c>
      <c r="N22" s="290">
        <v>0</v>
      </c>
      <c r="O22" s="290">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6:O16"/>
    <mergeCell ref="A17:O17"/>
    <mergeCell ref="A5:O5"/>
    <mergeCell ref="A7:O7"/>
    <mergeCell ref="A8:O8"/>
    <mergeCell ref="A9:O9"/>
    <mergeCell ref="A10:O10"/>
    <mergeCell ref="A11:O11"/>
    <mergeCell ref="A12:O12"/>
    <mergeCell ref="A13:O13"/>
    <mergeCell ref="A14:O14"/>
    <mergeCell ref="A15:O15"/>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71"/>
  <sheetViews>
    <sheetView topLeftCell="A13" zoomScale="70" zoomScaleNormal="70" workbookViewId="0">
      <selection activeCell="C25" sqref="C25"/>
    </sheetView>
  </sheetViews>
  <sheetFormatPr defaultColWidth="9.140625" defaultRowHeight="15.75" x14ac:dyDescent="0.2"/>
  <cols>
    <col min="1" max="1" width="61.7109375" style="223" customWidth="1"/>
    <col min="2" max="2" width="18.5703125" style="205" customWidth="1"/>
    <col min="3" max="16" width="16.85546875" style="205" customWidth="1"/>
    <col min="17" max="27" width="16.85546875" style="205" hidden="1" customWidth="1"/>
    <col min="28" max="30" width="16.85546875" style="207" hidden="1" customWidth="1"/>
    <col min="31" max="36" width="16.85546875" style="208" hidden="1" customWidth="1"/>
    <col min="37" max="38" width="15.140625" style="208" hidden="1" customWidth="1"/>
    <col min="39" max="39" width="14.85546875" style="208" hidden="1" customWidth="1"/>
    <col min="40" max="40" width="15.28515625" style="208" hidden="1" customWidth="1"/>
    <col min="41" max="41" width="15.140625" style="208" hidden="1" customWidth="1"/>
    <col min="42" max="42" width="14.5703125" style="208" hidden="1" customWidth="1"/>
    <col min="43" max="43" width="15.28515625" style="208" hidden="1" customWidth="1"/>
    <col min="44" max="46" width="14.5703125" style="208" hidden="1" customWidth="1"/>
    <col min="47" max="52" width="9.140625" style="208" hidden="1" customWidth="1"/>
    <col min="53" max="78" width="9.140625" style="208" customWidth="1"/>
    <col min="79" max="241" width="9.140625" style="208"/>
    <col min="242" max="242" width="61.7109375" style="208" customWidth="1"/>
    <col min="243" max="243" width="18.5703125" style="208" customWidth="1"/>
    <col min="244" max="283" width="16.85546875" style="208" customWidth="1"/>
    <col min="284" max="285" width="18.5703125" style="208" customWidth="1"/>
    <col min="286" max="286" width="21.7109375" style="208" customWidth="1"/>
    <col min="287" max="497" width="9.140625" style="208"/>
    <col min="498" max="498" width="61.7109375" style="208" customWidth="1"/>
    <col min="499" max="499" width="18.5703125" style="208" customWidth="1"/>
    <col min="500" max="539" width="16.85546875" style="208" customWidth="1"/>
    <col min="540" max="541" width="18.5703125" style="208" customWidth="1"/>
    <col min="542" max="542" width="21.7109375" style="208" customWidth="1"/>
    <col min="543" max="753" width="9.140625" style="208"/>
    <col min="754" max="754" width="61.7109375" style="208" customWidth="1"/>
    <col min="755" max="755" width="18.5703125" style="208" customWidth="1"/>
    <col min="756" max="795" width="16.85546875" style="208" customWidth="1"/>
    <col min="796" max="797" width="18.5703125" style="208" customWidth="1"/>
    <col min="798" max="798" width="21.7109375" style="208" customWidth="1"/>
    <col min="799" max="1009" width="9.140625" style="208"/>
    <col min="1010" max="1010" width="61.7109375" style="208" customWidth="1"/>
    <col min="1011" max="1011" width="18.5703125" style="208" customWidth="1"/>
    <col min="1012" max="1051" width="16.85546875" style="208" customWidth="1"/>
    <col min="1052" max="1053" width="18.5703125" style="208" customWidth="1"/>
    <col min="1054" max="1054" width="21.7109375" style="208" customWidth="1"/>
    <col min="1055" max="1265" width="9.140625" style="208"/>
    <col min="1266" max="1266" width="61.7109375" style="208" customWidth="1"/>
    <col min="1267" max="1267" width="18.5703125" style="208" customWidth="1"/>
    <col min="1268" max="1307" width="16.85546875" style="208" customWidth="1"/>
    <col min="1308" max="1309" width="18.5703125" style="208" customWidth="1"/>
    <col min="1310" max="1310" width="21.7109375" style="208" customWidth="1"/>
    <col min="1311" max="1521" width="9.140625" style="208"/>
    <col min="1522" max="1522" width="61.7109375" style="208" customWidth="1"/>
    <col min="1523" max="1523" width="18.5703125" style="208" customWidth="1"/>
    <col min="1524" max="1563" width="16.85546875" style="208" customWidth="1"/>
    <col min="1564" max="1565" width="18.5703125" style="208" customWidth="1"/>
    <col min="1566" max="1566" width="21.7109375" style="208" customWidth="1"/>
    <col min="1567" max="1777" width="9.140625" style="208"/>
    <col min="1778" max="1778" width="61.7109375" style="208" customWidth="1"/>
    <col min="1779" max="1779" width="18.5703125" style="208" customWidth="1"/>
    <col min="1780" max="1819" width="16.85546875" style="208" customWidth="1"/>
    <col min="1820" max="1821" width="18.5703125" style="208" customWidth="1"/>
    <col min="1822" max="1822" width="21.7109375" style="208" customWidth="1"/>
    <col min="1823" max="2033" width="9.140625" style="208"/>
    <col min="2034" max="2034" width="61.7109375" style="208" customWidth="1"/>
    <col min="2035" max="2035" width="18.5703125" style="208" customWidth="1"/>
    <col min="2036" max="2075" width="16.85546875" style="208" customWidth="1"/>
    <col min="2076" max="2077" width="18.5703125" style="208" customWidth="1"/>
    <col min="2078" max="2078" width="21.7109375" style="208" customWidth="1"/>
    <col min="2079" max="2289" width="9.140625" style="208"/>
    <col min="2290" max="2290" width="61.7109375" style="208" customWidth="1"/>
    <col min="2291" max="2291" width="18.5703125" style="208" customWidth="1"/>
    <col min="2292" max="2331" width="16.85546875" style="208" customWidth="1"/>
    <col min="2332" max="2333" width="18.5703125" style="208" customWidth="1"/>
    <col min="2334" max="2334" width="21.7109375" style="208" customWidth="1"/>
    <col min="2335" max="2545" width="9.140625" style="208"/>
    <col min="2546" max="2546" width="61.7109375" style="208" customWidth="1"/>
    <col min="2547" max="2547" width="18.5703125" style="208" customWidth="1"/>
    <col min="2548" max="2587" width="16.85546875" style="208" customWidth="1"/>
    <col min="2588" max="2589" width="18.5703125" style="208" customWidth="1"/>
    <col min="2590" max="2590" width="21.7109375" style="208" customWidth="1"/>
    <col min="2591" max="2801" width="9.140625" style="208"/>
    <col min="2802" max="2802" width="61.7109375" style="208" customWidth="1"/>
    <col min="2803" max="2803" width="18.5703125" style="208" customWidth="1"/>
    <col min="2804" max="2843" width="16.85546875" style="208" customWidth="1"/>
    <col min="2844" max="2845" width="18.5703125" style="208" customWidth="1"/>
    <col min="2846" max="2846" width="21.7109375" style="208" customWidth="1"/>
    <col min="2847" max="3057" width="9.140625" style="208"/>
    <col min="3058" max="3058" width="61.7109375" style="208" customWidth="1"/>
    <col min="3059" max="3059" width="18.5703125" style="208" customWidth="1"/>
    <col min="3060" max="3099" width="16.85546875" style="208" customWidth="1"/>
    <col min="3100" max="3101" width="18.5703125" style="208" customWidth="1"/>
    <col min="3102" max="3102" width="21.7109375" style="208" customWidth="1"/>
    <col min="3103" max="3313" width="9.140625" style="208"/>
    <col min="3314" max="3314" width="61.7109375" style="208" customWidth="1"/>
    <col min="3315" max="3315" width="18.5703125" style="208" customWidth="1"/>
    <col min="3316" max="3355" width="16.85546875" style="208" customWidth="1"/>
    <col min="3356" max="3357" width="18.5703125" style="208" customWidth="1"/>
    <col min="3358" max="3358" width="21.7109375" style="208" customWidth="1"/>
    <col min="3359" max="3569" width="9.140625" style="208"/>
    <col min="3570" max="3570" width="61.7109375" style="208" customWidth="1"/>
    <col min="3571" max="3571" width="18.5703125" style="208" customWidth="1"/>
    <col min="3572" max="3611" width="16.85546875" style="208" customWidth="1"/>
    <col min="3612" max="3613" width="18.5703125" style="208" customWidth="1"/>
    <col min="3614" max="3614" width="21.7109375" style="208" customWidth="1"/>
    <col min="3615" max="3825" width="9.140625" style="208"/>
    <col min="3826" max="3826" width="61.7109375" style="208" customWidth="1"/>
    <col min="3827" max="3827" width="18.5703125" style="208" customWidth="1"/>
    <col min="3828" max="3867" width="16.85546875" style="208" customWidth="1"/>
    <col min="3868" max="3869" width="18.5703125" style="208" customWidth="1"/>
    <col min="3870" max="3870" width="21.7109375" style="208" customWidth="1"/>
    <col min="3871" max="4081" width="9.140625" style="208"/>
    <col min="4082" max="4082" width="61.7109375" style="208" customWidth="1"/>
    <col min="4083" max="4083" width="18.5703125" style="208" customWidth="1"/>
    <col min="4084" max="4123" width="16.85546875" style="208" customWidth="1"/>
    <col min="4124" max="4125" width="18.5703125" style="208" customWidth="1"/>
    <col min="4126" max="4126" width="21.7109375" style="208" customWidth="1"/>
    <col min="4127" max="4337" width="9.140625" style="208"/>
    <col min="4338" max="4338" width="61.7109375" style="208" customWidth="1"/>
    <col min="4339" max="4339" width="18.5703125" style="208" customWidth="1"/>
    <col min="4340" max="4379" width="16.85546875" style="208" customWidth="1"/>
    <col min="4380" max="4381" width="18.5703125" style="208" customWidth="1"/>
    <col min="4382" max="4382" width="21.7109375" style="208" customWidth="1"/>
    <col min="4383" max="4593" width="9.140625" style="208"/>
    <col min="4594" max="4594" width="61.7109375" style="208" customWidth="1"/>
    <col min="4595" max="4595" width="18.5703125" style="208" customWidth="1"/>
    <col min="4596" max="4635" width="16.85546875" style="208" customWidth="1"/>
    <col min="4636" max="4637" width="18.5703125" style="208" customWidth="1"/>
    <col min="4638" max="4638" width="21.7109375" style="208" customWidth="1"/>
    <col min="4639" max="4849" width="9.140625" style="208"/>
    <col min="4850" max="4850" width="61.7109375" style="208" customWidth="1"/>
    <col min="4851" max="4851" width="18.5703125" style="208" customWidth="1"/>
    <col min="4852" max="4891" width="16.85546875" style="208" customWidth="1"/>
    <col min="4892" max="4893" width="18.5703125" style="208" customWidth="1"/>
    <col min="4894" max="4894" width="21.7109375" style="208" customWidth="1"/>
    <col min="4895" max="5105" width="9.140625" style="208"/>
    <col min="5106" max="5106" width="61.7109375" style="208" customWidth="1"/>
    <col min="5107" max="5107" width="18.5703125" style="208" customWidth="1"/>
    <col min="5108" max="5147" width="16.85546875" style="208" customWidth="1"/>
    <col min="5148" max="5149" width="18.5703125" style="208" customWidth="1"/>
    <col min="5150" max="5150" width="21.7109375" style="208" customWidth="1"/>
    <col min="5151" max="5361" width="9.140625" style="208"/>
    <col min="5362" max="5362" width="61.7109375" style="208" customWidth="1"/>
    <col min="5363" max="5363" width="18.5703125" style="208" customWidth="1"/>
    <col min="5364" max="5403" width="16.85546875" style="208" customWidth="1"/>
    <col min="5404" max="5405" width="18.5703125" style="208" customWidth="1"/>
    <col min="5406" max="5406" width="21.7109375" style="208" customWidth="1"/>
    <col min="5407" max="5617" width="9.140625" style="208"/>
    <col min="5618" max="5618" width="61.7109375" style="208" customWidth="1"/>
    <col min="5619" max="5619" width="18.5703125" style="208" customWidth="1"/>
    <col min="5620" max="5659" width="16.85546875" style="208" customWidth="1"/>
    <col min="5660" max="5661" width="18.5703125" style="208" customWidth="1"/>
    <col min="5662" max="5662" width="21.7109375" style="208" customWidth="1"/>
    <col min="5663" max="5873" width="9.140625" style="208"/>
    <col min="5874" max="5874" width="61.7109375" style="208" customWidth="1"/>
    <col min="5875" max="5875" width="18.5703125" style="208" customWidth="1"/>
    <col min="5876" max="5915" width="16.85546875" style="208" customWidth="1"/>
    <col min="5916" max="5917" width="18.5703125" style="208" customWidth="1"/>
    <col min="5918" max="5918" width="21.7109375" style="208" customWidth="1"/>
    <col min="5919" max="6129" width="9.140625" style="208"/>
    <col min="6130" max="6130" width="61.7109375" style="208" customWidth="1"/>
    <col min="6131" max="6131" width="18.5703125" style="208" customWidth="1"/>
    <col min="6132" max="6171" width="16.85546875" style="208" customWidth="1"/>
    <col min="6172" max="6173" width="18.5703125" style="208" customWidth="1"/>
    <col min="6174" max="6174" width="21.7109375" style="208" customWidth="1"/>
    <col min="6175" max="6385" width="9.140625" style="208"/>
    <col min="6386" max="6386" width="61.7109375" style="208" customWidth="1"/>
    <col min="6387" max="6387" width="18.5703125" style="208" customWidth="1"/>
    <col min="6388" max="6427" width="16.85546875" style="208" customWidth="1"/>
    <col min="6428" max="6429" width="18.5703125" style="208" customWidth="1"/>
    <col min="6430" max="6430" width="21.7109375" style="208" customWidth="1"/>
    <col min="6431" max="6641" width="9.140625" style="208"/>
    <col min="6642" max="6642" width="61.7109375" style="208" customWidth="1"/>
    <col min="6643" max="6643" width="18.5703125" style="208" customWidth="1"/>
    <col min="6644" max="6683" width="16.85546875" style="208" customWidth="1"/>
    <col min="6684" max="6685" width="18.5703125" style="208" customWidth="1"/>
    <col min="6686" max="6686" width="21.7109375" style="208" customWidth="1"/>
    <col min="6687" max="6897" width="9.140625" style="208"/>
    <col min="6898" max="6898" width="61.7109375" style="208" customWidth="1"/>
    <col min="6899" max="6899" width="18.5703125" style="208" customWidth="1"/>
    <col min="6900" max="6939" width="16.85546875" style="208" customWidth="1"/>
    <col min="6940" max="6941" width="18.5703125" style="208" customWidth="1"/>
    <col min="6942" max="6942" width="21.7109375" style="208" customWidth="1"/>
    <col min="6943" max="7153" width="9.140625" style="208"/>
    <col min="7154" max="7154" width="61.7109375" style="208" customWidth="1"/>
    <col min="7155" max="7155" width="18.5703125" style="208" customWidth="1"/>
    <col min="7156" max="7195" width="16.85546875" style="208" customWidth="1"/>
    <col min="7196" max="7197" width="18.5703125" style="208" customWidth="1"/>
    <col min="7198" max="7198" width="21.7109375" style="208" customWidth="1"/>
    <col min="7199" max="7409" width="9.140625" style="208"/>
    <col min="7410" max="7410" width="61.7109375" style="208" customWidth="1"/>
    <col min="7411" max="7411" width="18.5703125" style="208" customWidth="1"/>
    <col min="7412" max="7451" width="16.85546875" style="208" customWidth="1"/>
    <col min="7452" max="7453" width="18.5703125" style="208" customWidth="1"/>
    <col min="7454" max="7454" width="21.7109375" style="208" customWidth="1"/>
    <col min="7455" max="7665" width="9.140625" style="208"/>
    <col min="7666" max="7666" width="61.7109375" style="208" customWidth="1"/>
    <col min="7667" max="7667" width="18.5703125" style="208" customWidth="1"/>
    <col min="7668" max="7707" width="16.85546875" style="208" customWidth="1"/>
    <col min="7708" max="7709" width="18.5703125" style="208" customWidth="1"/>
    <col min="7710" max="7710" width="21.7109375" style="208" customWidth="1"/>
    <col min="7711" max="7921" width="9.140625" style="208"/>
    <col min="7922" max="7922" width="61.7109375" style="208" customWidth="1"/>
    <col min="7923" max="7923" width="18.5703125" style="208" customWidth="1"/>
    <col min="7924" max="7963" width="16.85546875" style="208" customWidth="1"/>
    <col min="7964" max="7965" width="18.5703125" style="208" customWidth="1"/>
    <col min="7966" max="7966" width="21.7109375" style="208" customWidth="1"/>
    <col min="7967" max="8177" width="9.140625" style="208"/>
    <col min="8178" max="8178" width="61.7109375" style="208" customWidth="1"/>
    <col min="8179" max="8179" width="18.5703125" style="208" customWidth="1"/>
    <col min="8180" max="8219" width="16.85546875" style="208" customWidth="1"/>
    <col min="8220" max="8221" width="18.5703125" style="208" customWidth="1"/>
    <col min="8222" max="8222" width="21.7109375" style="208" customWidth="1"/>
    <col min="8223" max="8433" width="9.140625" style="208"/>
    <col min="8434" max="8434" width="61.7109375" style="208" customWidth="1"/>
    <col min="8435" max="8435" width="18.5703125" style="208" customWidth="1"/>
    <col min="8436" max="8475" width="16.85546875" style="208" customWidth="1"/>
    <col min="8476" max="8477" width="18.5703125" style="208" customWidth="1"/>
    <col min="8478" max="8478" width="21.7109375" style="208" customWidth="1"/>
    <col min="8479" max="8689" width="9.140625" style="208"/>
    <col min="8690" max="8690" width="61.7109375" style="208" customWidth="1"/>
    <col min="8691" max="8691" width="18.5703125" style="208" customWidth="1"/>
    <col min="8692" max="8731" width="16.85546875" style="208" customWidth="1"/>
    <col min="8732" max="8733" width="18.5703125" style="208" customWidth="1"/>
    <col min="8734" max="8734" width="21.7109375" style="208" customWidth="1"/>
    <col min="8735" max="8945" width="9.140625" style="208"/>
    <col min="8946" max="8946" width="61.7109375" style="208" customWidth="1"/>
    <col min="8947" max="8947" width="18.5703125" style="208" customWidth="1"/>
    <col min="8948" max="8987" width="16.85546875" style="208" customWidth="1"/>
    <col min="8988" max="8989" width="18.5703125" style="208" customWidth="1"/>
    <col min="8990" max="8990" width="21.7109375" style="208" customWidth="1"/>
    <col min="8991" max="9201" width="9.140625" style="208"/>
    <col min="9202" max="9202" width="61.7109375" style="208" customWidth="1"/>
    <col min="9203" max="9203" width="18.5703125" style="208" customWidth="1"/>
    <col min="9204" max="9243" width="16.85546875" style="208" customWidth="1"/>
    <col min="9244" max="9245" width="18.5703125" style="208" customWidth="1"/>
    <col min="9246" max="9246" width="21.7109375" style="208" customWidth="1"/>
    <col min="9247" max="9457" width="9.140625" style="208"/>
    <col min="9458" max="9458" width="61.7109375" style="208" customWidth="1"/>
    <col min="9459" max="9459" width="18.5703125" style="208" customWidth="1"/>
    <col min="9460" max="9499" width="16.85546875" style="208" customWidth="1"/>
    <col min="9500" max="9501" width="18.5703125" style="208" customWidth="1"/>
    <col min="9502" max="9502" width="21.7109375" style="208" customWidth="1"/>
    <col min="9503" max="9713" width="9.140625" style="208"/>
    <col min="9714" max="9714" width="61.7109375" style="208" customWidth="1"/>
    <col min="9715" max="9715" width="18.5703125" style="208" customWidth="1"/>
    <col min="9716" max="9755" width="16.85546875" style="208" customWidth="1"/>
    <col min="9756" max="9757" width="18.5703125" style="208" customWidth="1"/>
    <col min="9758" max="9758" width="21.7109375" style="208" customWidth="1"/>
    <col min="9759" max="9969" width="9.140625" style="208"/>
    <col min="9970" max="9970" width="61.7109375" style="208" customWidth="1"/>
    <col min="9971" max="9971" width="18.5703125" style="208" customWidth="1"/>
    <col min="9972" max="10011" width="16.85546875" style="208" customWidth="1"/>
    <col min="10012" max="10013" width="18.5703125" style="208" customWidth="1"/>
    <col min="10014" max="10014" width="21.7109375" style="208" customWidth="1"/>
    <col min="10015" max="10225" width="9.140625" style="208"/>
    <col min="10226" max="10226" width="61.7109375" style="208" customWidth="1"/>
    <col min="10227" max="10227" width="18.5703125" style="208" customWidth="1"/>
    <col min="10228" max="10267" width="16.85546875" style="208" customWidth="1"/>
    <col min="10268" max="10269" width="18.5703125" style="208" customWidth="1"/>
    <col min="10270" max="10270" width="21.7109375" style="208" customWidth="1"/>
    <col min="10271" max="10481" width="9.140625" style="208"/>
    <col min="10482" max="10482" width="61.7109375" style="208" customWidth="1"/>
    <col min="10483" max="10483" width="18.5703125" style="208" customWidth="1"/>
    <col min="10484" max="10523" width="16.85546875" style="208" customWidth="1"/>
    <col min="10524" max="10525" width="18.5703125" style="208" customWidth="1"/>
    <col min="10526" max="10526" width="21.7109375" style="208" customWidth="1"/>
    <col min="10527" max="10737" width="9.140625" style="208"/>
    <col min="10738" max="10738" width="61.7109375" style="208" customWidth="1"/>
    <col min="10739" max="10739" width="18.5703125" style="208" customWidth="1"/>
    <col min="10740" max="10779" width="16.85546875" style="208" customWidth="1"/>
    <col min="10780" max="10781" width="18.5703125" style="208" customWidth="1"/>
    <col min="10782" max="10782" width="21.7109375" style="208" customWidth="1"/>
    <col min="10783" max="10993" width="9.140625" style="208"/>
    <col min="10994" max="10994" width="61.7109375" style="208" customWidth="1"/>
    <col min="10995" max="10995" width="18.5703125" style="208" customWidth="1"/>
    <col min="10996" max="11035" width="16.85546875" style="208" customWidth="1"/>
    <col min="11036" max="11037" width="18.5703125" style="208" customWidth="1"/>
    <col min="11038" max="11038" width="21.7109375" style="208" customWidth="1"/>
    <col min="11039" max="11249" width="9.140625" style="208"/>
    <col min="11250" max="11250" width="61.7109375" style="208" customWidth="1"/>
    <col min="11251" max="11251" width="18.5703125" style="208" customWidth="1"/>
    <col min="11252" max="11291" width="16.85546875" style="208" customWidth="1"/>
    <col min="11292" max="11293" width="18.5703125" style="208" customWidth="1"/>
    <col min="11294" max="11294" width="21.7109375" style="208" customWidth="1"/>
    <col min="11295" max="11505" width="9.140625" style="208"/>
    <col min="11506" max="11506" width="61.7109375" style="208" customWidth="1"/>
    <col min="11507" max="11507" width="18.5703125" style="208" customWidth="1"/>
    <col min="11508" max="11547" width="16.85546875" style="208" customWidth="1"/>
    <col min="11548" max="11549" width="18.5703125" style="208" customWidth="1"/>
    <col min="11550" max="11550" width="21.7109375" style="208" customWidth="1"/>
    <col min="11551" max="11761" width="9.140625" style="208"/>
    <col min="11762" max="11762" width="61.7109375" style="208" customWidth="1"/>
    <col min="11763" max="11763" width="18.5703125" style="208" customWidth="1"/>
    <col min="11764" max="11803" width="16.85546875" style="208" customWidth="1"/>
    <col min="11804" max="11805" width="18.5703125" style="208" customWidth="1"/>
    <col min="11806" max="11806" width="21.7109375" style="208" customWidth="1"/>
    <col min="11807" max="12017" width="9.140625" style="208"/>
    <col min="12018" max="12018" width="61.7109375" style="208" customWidth="1"/>
    <col min="12019" max="12019" width="18.5703125" style="208" customWidth="1"/>
    <col min="12020" max="12059" width="16.85546875" style="208" customWidth="1"/>
    <col min="12060" max="12061" width="18.5703125" style="208" customWidth="1"/>
    <col min="12062" max="12062" width="21.7109375" style="208" customWidth="1"/>
    <col min="12063" max="12273" width="9.140625" style="208"/>
    <col min="12274" max="12274" width="61.7109375" style="208" customWidth="1"/>
    <col min="12275" max="12275" width="18.5703125" style="208" customWidth="1"/>
    <col min="12276" max="12315" width="16.85546875" style="208" customWidth="1"/>
    <col min="12316" max="12317" width="18.5703125" style="208" customWidth="1"/>
    <col min="12318" max="12318" width="21.7109375" style="208" customWidth="1"/>
    <col min="12319" max="12529" width="9.140625" style="208"/>
    <col min="12530" max="12530" width="61.7109375" style="208" customWidth="1"/>
    <col min="12531" max="12531" width="18.5703125" style="208" customWidth="1"/>
    <col min="12532" max="12571" width="16.85546875" style="208" customWidth="1"/>
    <col min="12572" max="12573" width="18.5703125" style="208" customWidth="1"/>
    <col min="12574" max="12574" width="21.7109375" style="208" customWidth="1"/>
    <col min="12575" max="12785" width="9.140625" style="208"/>
    <col min="12786" max="12786" width="61.7109375" style="208" customWidth="1"/>
    <col min="12787" max="12787" width="18.5703125" style="208" customWidth="1"/>
    <col min="12788" max="12827" width="16.85546875" style="208" customWidth="1"/>
    <col min="12828" max="12829" width="18.5703125" style="208" customWidth="1"/>
    <col min="12830" max="12830" width="21.7109375" style="208" customWidth="1"/>
    <col min="12831" max="13041" width="9.140625" style="208"/>
    <col min="13042" max="13042" width="61.7109375" style="208" customWidth="1"/>
    <col min="13043" max="13043" width="18.5703125" style="208" customWidth="1"/>
    <col min="13044" max="13083" width="16.85546875" style="208" customWidth="1"/>
    <col min="13084" max="13085" width="18.5703125" style="208" customWidth="1"/>
    <col min="13086" max="13086" width="21.7109375" style="208" customWidth="1"/>
    <col min="13087" max="13297" width="9.140625" style="208"/>
    <col min="13298" max="13298" width="61.7109375" style="208" customWidth="1"/>
    <col min="13299" max="13299" width="18.5703125" style="208" customWidth="1"/>
    <col min="13300" max="13339" width="16.85546875" style="208" customWidth="1"/>
    <col min="13340" max="13341" width="18.5703125" style="208" customWidth="1"/>
    <col min="13342" max="13342" width="21.7109375" style="208" customWidth="1"/>
    <col min="13343" max="13553" width="9.140625" style="208"/>
    <col min="13554" max="13554" width="61.7109375" style="208" customWidth="1"/>
    <col min="13555" max="13555" width="18.5703125" style="208" customWidth="1"/>
    <col min="13556" max="13595" width="16.85546875" style="208" customWidth="1"/>
    <col min="13596" max="13597" width="18.5703125" style="208" customWidth="1"/>
    <col min="13598" max="13598" width="21.7109375" style="208" customWidth="1"/>
    <col min="13599" max="13809" width="9.140625" style="208"/>
    <col min="13810" max="13810" width="61.7109375" style="208" customWidth="1"/>
    <col min="13811" max="13811" width="18.5703125" style="208" customWidth="1"/>
    <col min="13812" max="13851" width="16.85546875" style="208" customWidth="1"/>
    <col min="13852" max="13853" width="18.5703125" style="208" customWidth="1"/>
    <col min="13854" max="13854" width="21.7109375" style="208" customWidth="1"/>
    <col min="13855" max="14065" width="9.140625" style="208"/>
    <col min="14066" max="14066" width="61.7109375" style="208" customWidth="1"/>
    <col min="14067" max="14067" width="18.5703125" style="208" customWidth="1"/>
    <col min="14068" max="14107" width="16.85546875" style="208" customWidth="1"/>
    <col min="14108" max="14109" width="18.5703125" style="208" customWidth="1"/>
    <col min="14110" max="14110" width="21.7109375" style="208" customWidth="1"/>
    <col min="14111" max="14321" width="9.140625" style="208"/>
    <col min="14322" max="14322" width="61.7109375" style="208" customWidth="1"/>
    <col min="14323" max="14323" width="18.5703125" style="208" customWidth="1"/>
    <col min="14324" max="14363" width="16.85546875" style="208" customWidth="1"/>
    <col min="14364" max="14365" width="18.5703125" style="208" customWidth="1"/>
    <col min="14366" max="14366" width="21.7109375" style="208" customWidth="1"/>
    <col min="14367" max="14577" width="9.140625" style="208"/>
    <col min="14578" max="14578" width="61.7109375" style="208" customWidth="1"/>
    <col min="14579" max="14579" width="18.5703125" style="208" customWidth="1"/>
    <col min="14580" max="14619" width="16.85546875" style="208" customWidth="1"/>
    <col min="14620" max="14621" width="18.5703125" style="208" customWidth="1"/>
    <col min="14622" max="14622" width="21.7109375" style="208" customWidth="1"/>
    <col min="14623" max="14833" width="9.140625" style="208"/>
    <col min="14834" max="14834" width="61.7109375" style="208" customWidth="1"/>
    <col min="14835" max="14835" width="18.5703125" style="208" customWidth="1"/>
    <col min="14836" max="14875" width="16.85546875" style="208" customWidth="1"/>
    <col min="14876" max="14877" width="18.5703125" style="208" customWidth="1"/>
    <col min="14878" max="14878" width="21.7109375" style="208" customWidth="1"/>
    <col min="14879" max="15089" width="9.140625" style="208"/>
    <col min="15090" max="15090" width="61.7109375" style="208" customWidth="1"/>
    <col min="15091" max="15091" width="18.5703125" style="208" customWidth="1"/>
    <col min="15092" max="15131" width="16.85546875" style="208" customWidth="1"/>
    <col min="15132" max="15133" width="18.5703125" style="208" customWidth="1"/>
    <col min="15134" max="15134" width="21.7109375" style="208" customWidth="1"/>
    <col min="15135" max="15345" width="9.140625" style="208"/>
    <col min="15346" max="15346" width="61.7109375" style="208" customWidth="1"/>
    <col min="15347" max="15347" width="18.5703125" style="208" customWidth="1"/>
    <col min="15348" max="15387" width="16.85546875" style="208" customWidth="1"/>
    <col min="15388" max="15389" width="18.5703125" style="208" customWidth="1"/>
    <col min="15390" max="15390" width="21.7109375" style="208" customWidth="1"/>
    <col min="15391" max="15601" width="9.140625" style="208"/>
    <col min="15602" max="15602" width="61.7109375" style="208" customWidth="1"/>
    <col min="15603" max="15603" width="18.5703125" style="208" customWidth="1"/>
    <col min="15604" max="15643" width="16.85546875" style="208" customWidth="1"/>
    <col min="15644" max="15645" width="18.5703125" style="208" customWidth="1"/>
    <col min="15646" max="15646" width="21.7109375" style="208" customWidth="1"/>
    <col min="15647" max="15857" width="9.140625" style="208"/>
    <col min="15858" max="15858" width="61.7109375" style="208" customWidth="1"/>
    <col min="15859" max="15859" width="18.5703125" style="208" customWidth="1"/>
    <col min="15860" max="15899" width="16.85546875" style="208" customWidth="1"/>
    <col min="15900" max="15901" width="18.5703125" style="208" customWidth="1"/>
    <col min="15902" max="15902" width="21.7109375" style="208" customWidth="1"/>
    <col min="15903" max="16113" width="9.140625" style="208"/>
    <col min="16114" max="16114" width="61.7109375" style="208" customWidth="1"/>
    <col min="16115" max="16115" width="18.5703125" style="208" customWidth="1"/>
    <col min="16116" max="16155" width="16.85546875" style="208" customWidth="1"/>
    <col min="16156" max="16157" width="18.5703125" style="208" customWidth="1"/>
    <col min="16158" max="16158" width="21.7109375" style="208" customWidth="1"/>
    <col min="16159" max="16384" width="9.140625" style="208"/>
  </cols>
  <sheetData>
    <row r="1" spans="1:29" ht="18.75" x14ac:dyDescent="0.2">
      <c r="A1" s="204"/>
      <c r="B1" s="204"/>
      <c r="C1" s="204"/>
      <c r="D1" s="204"/>
      <c r="G1" s="204"/>
      <c r="H1" s="206" t="s">
        <v>66</v>
      </c>
      <c r="I1" s="204"/>
      <c r="J1" s="204"/>
      <c r="K1" s="206"/>
      <c r="L1" s="204"/>
      <c r="M1" s="204"/>
      <c r="N1" s="204"/>
      <c r="O1" s="204"/>
      <c r="P1" s="204"/>
      <c r="Q1" s="204"/>
      <c r="R1" s="204"/>
      <c r="S1" s="204"/>
      <c r="T1" s="204"/>
      <c r="U1" s="204"/>
      <c r="V1" s="204"/>
      <c r="W1" s="204"/>
      <c r="X1" s="204"/>
      <c r="Y1" s="204"/>
      <c r="Z1" s="204"/>
      <c r="AA1" s="204"/>
    </row>
    <row r="2" spans="1:29" ht="18.75" x14ac:dyDescent="0.3">
      <c r="A2" s="204"/>
      <c r="B2" s="204"/>
      <c r="C2" s="204"/>
      <c r="D2" s="204"/>
      <c r="E2" s="208"/>
      <c r="F2" s="208"/>
      <c r="G2" s="204"/>
      <c r="H2" s="209" t="s">
        <v>8</v>
      </c>
      <c r="I2" s="204"/>
      <c r="J2" s="204"/>
      <c r="K2" s="209"/>
      <c r="L2" s="204"/>
      <c r="M2" s="204"/>
      <c r="N2" s="204"/>
      <c r="O2" s="204"/>
      <c r="P2" s="204"/>
      <c r="Q2" s="204"/>
      <c r="R2" s="204"/>
      <c r="S2" s="204"/>
      <c r="T2" s="204"/>
      <c r="U2" s="204"/>
      <c r="V2" s="204"/>
      <c r="W2" s="204"/>
      <c r="X2" s="204"/>
      <c r="Y2" s="204"/>
      <c r="Z2" s="204"/>
      <c r="AA2" s="204"/>
      <c r="AB2" s="208"/>
      <c r="AC2" s="208"/>
    </row>
    <row r="3" spans="1:29" ht="18.75" x14ac:dyDescent="0.3">
      <c r="A3" s="210"/>
      <c r="B3" s="204"/>
      <c r="C3" s="204"/>
      <c r="D3" s="204"/>
      <c r="E3" s="208"/>
      <c r="F3" s="208"/>
      <c r="G3" s="204"/>
      <c r="H3" s="209" t="s">
        <v>352</v>
      </c>
      <c r="I3" s="204"/>
      <c r="J3" s="204"/>
      <c r="K3" s="209"/>
      <c r="L3" s="204"/>
      <c r="M3" s="204"/>
      <c r="N3" s="204"/>
      <c r="O3" s="204"/>
      <c r="P3" s="204"/>
      <c r="Q3" s="204"/>
      <c r="R3" s="204"/>
      <c r="S3" s="204"/>
      <c r="T3" s="204"/>
      <c r="U3" s="204"/>
      <c r="V3" s="204"/>
      <c r="W3" s="204"/>
      <c r="X3" s="204"/>
      <c r="Y3" s="204"/>
      <c r="Z3" s="204"/>
      <c r="AA3" s="204"/>
      <c r="AB3" s="208"/>
      <c r="AC3" s="208"/>
    </row>
    <row r="4" spans="1:29" ht="18.75" x14ac:dyDescent="0.3">
      <c r="A4" s="210"/>
      <c r="B4" s="204"/>
      <c r="C4" s="204"/>
      <c r="D4" s="204"/>
      <c r="E4" s="204"/>
      <c r="F4" s="204"/>
      <c r="G4" s="204"/>
      <c r="H4" s="204"/>
      <c r="I4" s="204"/>
      <c r="J4" s="204"/>
      <c r="K4" s="209"/>
      <c r="L4" s="204"/>
      <c r="M4" s="204"/>
      <c r="N4" s="204"/>
      <c r="O4" s="204"/>
      <c r="P4" s="204"/>
      <c r="Q4" s="204"/>
      <c r="R4" s="204"/>
      <c r="S4" s="204"/>
      <c r="T4" s="204"/>
      <c r="U4" s="204"/>
      <c r="V4" s="204"/>
      <c r="W4" s="204"/>
      <c r="X4" s="204"/>
      <c r="Y4" s="204"/>
      <c r="Z4" s="204"/>
      <c r="AA4" s="204"/>
      <c r="AB4" s="204"/>
      <c r="AC4" s="204"/>
    </row>
    <row r="5" spans="1:29" x14ac:dyDescent="0.2">
      <c r="A5" s="391" t="str">
        <f>'1. паспорт местоположение'!A5:C5</f>
        <v>Год раскрытия информации: 2025 год</v>
      </c>
      <c r="B5" s="391"/>
      <c r="C5" s="391"/>
      <c r="D5" s="391"/>
      <c r="E5" s="391"/>
      <c r="F5" s="391"/>
      <c r="G5" s="391"/>
      <c r="H5" s="391"/>
      <c r="I5" s="211"/>
      <c r="J5" s="211"/>
      <c r="K5" s="211"/>
      <c r="L5" s="211"/>
      <c r="M5" s="211"/>
      <c r="N5" s="211"/>
      <c r="O5" s="211"/>
      <c r="P5" s="211"/>
      <c r="Q5" s="211"/>
      <c r="R5" s="211"/>
      <c r="S5" s="211"/>
      <c r="T5" s="211"/>
      <c r="U5" s="211"/>
      <c r="V5" s="211"/>
      <c r="W5" s="211"/>
      <c r="X5" s="211"/>
      <c r="Y5" s="211"/>
      <c r="Z5" s="211"/>
      <c r="AA5" s="211"/>
      <c r="AB5" s="211"/>
      <c r="AC5" s="211"/>
    </row>
    <row r="6" spans="1:29" ht="18.75" x14ac:dyDescent="0.3">
      <c r="A6" s="210"/>
      <c r="B6" s="204"/>
      <c r="C6" s="204"/>
      <c r="D6" s="204"/>
      <c r="E6" s="204"/>
      <c r="F6" s="204"/>
      <c r="G6" s="204"/>
      <c r="H6" s="204"/>
      <c r="I6" s="204"/>
      <c r="J6" s="204"/>
      <c r="K6" s="209"/>
      <c r="L6" s="204"/>
      <c r="M6" s="204"/>
      <c r="N6" s="204"/>
      <c r="O6" s="204"/>
      <c r="P6" s="204"/>
      <c r="Q6" s="204"/>
      <c r="R6" s="204"/>
      <c r="S6" s="204"/>
      <c r="T6" s="204"/>
      <c r="U6" s="204"/>
      <c r="V6" s="204"/>
      <c r="W6" s="204"/>
      <c r="X6" s="204"/>
      <c r="Y6" s="204"/>
      <c r="Z6" s="204"/>
      <c r="AA6" s="204"/>
      <c r="AB6" s="204"/>
      <c r="AC6" s="204"/>
    </row>
    <row r="7" spans="1:29" ht="18.75" x14ac:dyDescent="0.2">
      <c r="A7" s="392" t="s">
        <v>7</v>
      </c>
      <c r="B7" s="392"/>
      <c r="C7" s="392"/>
      <c r="D7" s="392"/>
      <c r="E7" s="392"/>
      <c r="F7" s="392"/>
      <c r="G7" s="392"/>
      <c r="H7" s="392"/>
      <c r="I7" s="212"/>
      <c r="J7" s="212"/>
      <c r="K7" s="212"/>
      <c r="L7" s="212"/>
      <c r="M7" s="212"/>
      <c r="N7" s="212"/>
      <c r="O7" s="212"/>
      <c r="P7" s="212"/>
      <c r="Q7" s="212"/>
      <c r="R7" s="212"/>
      <c r="S7" s="212"/>
      <c r="T7" s="212"/>
      <c r="U7" s="212"/>
      <c r="V7" s="212"/>
      <c r="W7" s="212"/>
      <c r="X7" s="212"/>
      <c r="Y7" s="212"/>
      <c r="Z7" s="212"/>
      <c r="AA7" s="212"/>
      <c r="AB7" s="212"/>
      <c r="AC7" s="212"/>
    </row>
    <row r="8" spans="1:29" ht="18.75" x14ac:dyDescent="0.2">
      <c r="A8" s="213"/>
      <c r="B8" s="213"/>
      <c r="C8" s="213"/>
      <c r="D8" s="213"/>
      <c r="E8" s="213"/>
      <c r="F8" s="213"/>
      <c r="G8" s="213"/>
      <c r="H8" s="213"/>
      <c r="I8" s="213"/>
      <c r="J8" s="213"/>
      <c r="K8" s="213"/>
      <c r="L8" s="212"/>
      <c r="M8" s="212"/>
      <c r="N8" s="212"/>
      <c r="O8" s="212"/>
      <c r="P8" s="212"/>
      <c r="Q8" s="212"/>
      <c r="R8" s="212"/>
      <c r="S8" s="212"/>
      <c r="T8" s="212"/>
      <c r="U8" s="212"/>
      <c r="V8" s="212"/>
      <c r="W8" s="212"/>
      <c r="X8" s="212"/>
      <c r="Y8" s="212"/>
      <c r="Z8" s="204"/>
      <c r="AA8" s="204"/>
      <c r="AB8" s="204"/>
      <c r="AC8" s="204"/>
    </row>
    <row r="9" spans="1:29" ht="18.75" x14ac:dyDescent="0.2">
      <c r="A9" s="393" t="str">
        <f>'1. паспорт местоположение'!A9:C9</f>
        <v>Акционерное общество "Россети Янтарь" ДЗО  ПАО "Россети"</v>
      </c>
      <c r="B9" s="393"/>
      <c r="C9" s="393"/>
      <c r="D9" s="393"/>
      <c r="E9" s="393"/>
      <c r="F9" s="393"/>
      <c r="G9" s="393"/>
      <c r="H9" s="393"/>
      <c r="I9" s="214"/>
      <c r="J9" s="214"/>
      <c r="K9" s="214"/>
      <c r="L9" s="214"/>
      <c r="M9" s="214"/>
      <c r="N9" s="214"/>
      <c r="O9" s="214"/>
      <c r="P9" s="214"/>
      <c r="Q9" s="214"/>
      <c r="R9" s="214"/>
      <c r="S9" s="214"/>
      <c r="T9" s="214"/>
      <c r="U9" s="214"/>
      <c r="V9" s="214"/>
      <c r="W9" s="214"/>
      <c r="X9" s="214"/>
      <c r="Y9" s="214"/>
      <c r="Z9" s="214"/>
      <c r="AA9" s="214"/>
      <c r="AB9" s="214"/>
      <c r="AC9" s="214"/>
    </row>
    <row r="10" spans="1:29" x14ac:dyDescent="0.2">
      <c r="A10" s="394" t="s">
        <v>6</v>
      </c>
      <c r="B10" s="394"/>
      <c r="C10" s="394"/>
      <c r="D10" s="394"/>
      <c r="E10" s="394"/>
      <c r="F10" s="394"/>
      <c r="G10" s="394"/>
      <c r="H10" s="394"/>
      <c r="I10" s="215"/>
      <c r="J10" s="215"/>
      <c r="K10" s="215"/>
      <c r="L10" s="215"/>
      <c r="M10" s="215"/>
      <c r="N10" s="215"/>
      <c r="O10" s="215"/>
      <c r="P10" s="215"/>
      <c r="Q10" s="215"/>
      <c r="R10" s="215"/>
      <c r="S10" s="215"/>
      <c r="T10" s="215"/>
      <c r="U10" s="215"/>
      <c r="V10" s="215"/>
      <c r="W10" s="215"/>
      <c r="X10" s="215"/>
      <c r="Y10" s="215"/>
      <c r="Z10" s="215"/>
      <c r="AA10" s="215"/>
      <c r="AB10" s="215"/>
      <c r="AC10" s="215"/>
    </row>
    <row r="11" spans="1:29" ht="18.75" x14ac:dyDescent="0.2">
      <c r="A11" s="213"/>
      <c r="B11" s="213"/>
      <c r="C11" s="213"/>
      <c r="D11" s="213"/>
      <c r="E11" s="213"/>
      <c r="F11" s="213"/>
      <c r="G11" s="213"/>
      <c r="H11" s="213"/>
      <c r="I11" s="213"/>
      <c r="J11" s="213"/>
      <c r="K11" s="213"/>
      <c r="L11" s="212"/>
      <c r="M11" s="212"/>
      <c r="N11" s="212"/>
      <c r="O11" s="212"/>
      <c r="P11" s="212"/>
      <c r="Q11" s="212"/>
      <c r="R11" s="212"/>
      <c r="S11" s="212"/>
      <c r="T11" s="212"/>
      <c r="U11" s="212"/>
      <c r="V11" s="212"/>
      <c r="W11" s="212"/>
      <c r="X11" s="212"/>
      <c r="Y11" s="212"/>
      <c r="Z11" s="204"/>
      <c r="AA11" s="204"/>
      <c r="AB11" s="204"/>
      <c r="AC11" s="204"/>
    </row>
    <row r="12" spans="1:29" ht="18.75" x14ac:dyDescent="0.2">
      <c r="A12" s="393" t="str">
        <f>'1. паспорт местоположение'!A12:C12</f>
        <v>N_19-1196-1</v>
      </c>
      <c r="B12" s="393"/>
      <c r="C12" s="393"/>
      <c r="D12" s="393"/>
      <c r="E12" s="393"/>
      <c r="F12" s="393"/>
      <c r="G12" s="393"/>
      <c r="H12" s="393"/>
      <c r="I12" s="214"/>
      <c r="J12" s="214"/>
      <c r="K12" s="214"/>
      <c r="L12" s="214"/>
      <c r="M12" s="214"/>
      <c r="N12" s="214"/>
      <c r="O12" s="214"/>
      <c r="P12" s="214"/>
      <c r="Q12" s="214"/>
      <c r="R12" s="214"/>
      <c r="S12" s="214"/>
      <c r="T12" s="214"/>
      <c r="U12" s="214"/>
      <c r="V12" s="214"/>
      <c r="W12" s="214"/>
      <c r="X12" s="214"/>
      <c r="Y12" s="214"/>
      <c r="Z12" s="214"/>
      <c r="AA12" s="214"/>
      <c r="AB12" s="214"/>
      <c r="AC12" s="214"/>
    </row>
    <row r="13" spans="1:29" x14ac:dyDescent="0.2">
      <c r="A13" s="394" t="s">
        <v>5</v>
      </c>
      <c r="B13" s="394"/>
      <c r="C13" s="394"/>
      <c r="D13" s="394"/>
      <c r="E13" s="394"/>
      <c r="F13" s="394"/>
      <c r="G13" s="394"/>
      <c r="H13" s="394"/>
      <c r="I13" s="215"/>
      <c r="J13" s="215"/>
      <c r="K13" s="215"/>
      <c r="L13" s="215"/>
      <c r="M13" s="215"/>
      <c r="N13" s="215"/>
      <c r="O13" s="215"/>
      <c r="P13" s="215"/>
      <c r="Q13" s="215"/>
      <c r="R13" s="215"/>
      <c r="S13" s="215"/>
      <c r="T13" s="215"/>
      <c r="U13" s="215"/>
      <c r="V13" s="215"/>
      <c r="W13" s="215"/>
      <c r="X13" s="215"/>
      <c r="Y13" s="215"/>
      <c r="Z13" s="215"/>
      <c r="AA13" s="215"/>
      <c r="AB13" s="215"/>
      <c r="AC13" s="215"/>
    </row>
    <row r="14" spans="1:29" ht="18.75"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7"/>
      <c r="AA14" s="217"/>
      <c r="AB14" s="217"/>
      <c r="AC14" s="217"/>
    </row>
    <row r="15" spans="1:29" ht="63" customHeight="1" x14ac:dyDescent="0.2">
      <c r="A15" s="395" t="str">
        <f>'1. паспорт местоположение'!A15:C15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95"/>
      <c r="C15" s="395"/>
      <c r="D15" s="395"/>
      <c r="E15" s="395"/>
      <c r="F15" s="395"/>
      <c r="G15" s="395"/>
      <c r="H15" s="395"/>
      <c r="I15" s="214"/>
      <c r="J15" s="214"/>
      <c r="K15" s="214"/>
      <c r="L15" s="214"/>
      <c r="M15" s="214"/>
      <c r="N15" s="214"/>
      <c r="O15" s="214"/>
      <c r="P15" s="214"/>
      <c r="Q15" s="214"/>
      <c r="R15" s="214"/>
      <c r="S15" s="214"/>
      <c r="T15" s="214"/>
      <c r="U15" s="214"/>
      <c r="V15" s="214"/>
      <c r="W15" s="214"/>
      <c r="X15" s="214"/>
      <c r="Y15" s="214"/>
      <c r="Z15" s="214"/>
      <c r="AA15" s="214"/>
      <c r="AB15" s="214"/>
      <c r="AC15" s="214"/>
    </row>
    <row r="16" spans="1:29" x14ac:dyDescent="0.2">
      <c r="A16" s="394" t="s">
        <v>4</v>
      </c>
      <c r="B16" s="394"/>
      <c r="C16" s="394"/>
      <c r="D16" s="394"/>
      <c r="E16" s="394"/>
      <c r="F16" s="394"/>
      <c r="G16" s="394"/>
      <c r="H16" s="394"/>
      <c r="I16" s="215"/>
      <c r="J16" s="215"/>
      <c r="K16" s="215"/>
      <c r="L16" s="215"/>
      <c r="M16" s="215"/>
      <c r="N16" s="215"/>
      <c r="O16" s="215"/>
      <c r="P16" s="215"/>
      <c r="Q16" s="215"/>
      <c r="R16" s="215"/>
      <c r="S16" s="215"/>
      <c r="T16" s="215"/>
      <c r="U16" s="215"/>
      <c r="V16" s="215"/>
      <c r="W16" s="215"/>
      <c r="X16" s="215"/>
      <c r="Y16" s="215"/>
      <c r="Z16" s="215"/>
      <c r="AA16" s="215"/>
      <c r="AB16" s="215"/>
      <c r="AC16" s="215"/>
    </row>
    <row r="17" spans="1:29" ht="18.7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19"/>
      <c r="X17" s="219"/>
      <c r="Y17" s="219"/>
      <c r="Z17" s="219"/>
      <c r="AA17" s="219"/>
      <c r="AB17" s="219"/>
      <c r="AC17" s="219"/>
    </row>
    <row r="18" spans="1:29" ht="18.75" x14ac:dyDescent="0.2">
      <c r="A18" s="393" t="s">
        <v>503</v>
      </c>
      <c r="B18" s="393"/>
      <c r="C18" s="393"/>
      <c r="D18" s="393"/>
      <c r="E18" s="393"/>
      <c r="F18" s="393"/>
      <c r="G18" s="393"/>
      <c r="H18" s="393"/>
      <c r="I18" s="220"/>
      <c r="J18" s="220"/>
      <c r="K18" s="220"/>
      <c r="L18" s="220"/>
      <c r="M18" s="220"/>
      <c r="N18" s="220"/>
      <c r="O18" s="220"/>
      <c r="P18" s="220"/>
      <c r="Q18" s="220"/>
      <c r="R18" s="220"/>
      <c r="S18" s="220"/>
      <c r="T18" s="220"/>
      <c r="U18" s="220"/>
      <c r="V18" s="220"/>
      <c r="W18" s="220"/>
      <c r="X18" s="220"/>
      <c r="Y18" s="220"/>
      <c r="Z18" s="220"/>
      <c r="AA18" s="220"/>
      <c r="AB18" s="220"/>
      <c r="AC18" s="220"/>
    </row>
    <row r="19" spans="1:29" x14ac:dyDescent="0.2">
      <c r="A19" s="221"/>
      <c r="Q19" s="222"/>
    </row>
    <row r="20" spans="1:29" x14ac:dyDescent="0.2">
      <c r="A20" s="221"/>
      <c r="Q20" s="222"/>
    </row>
    <row r="21" spans="1:29" x14ac:dyDescent="0.2">
      <c r="A21" s="221"/>
      <c r="Q21" s="222"/>
    </row>
    <row r="22" spans="1:29" x14ac:dyDescent="0.2">
      <c r="A22" s="221"/>
      <c r="Q22" s="222"/>
    </row>
    <row r="23" spans="1:29" x14ac:dyDescent="0.2">
      <c r="D23" s="224"/>
      <c r="Q23" s="222"/>
    </row>
    <row r="24" spans="1:29" ht="16.5" thickBot="1" x14ac:dyDescent="0.25">
      <c r="A24" s="225" t="s">
        <v>351</v>
      </c>
      <c r="B24" s="226" t="s">
        <v>1</v>
      </c>
      <c r="D24" s="227"/>
      <c r="E24" s="228"/>
      <c r="F24" s="228"/>
      <c r="G24" s="228"/>
      <c r="H24" s="228"/>
    </row>
    <row r="25" spans="1:29" x14ac:dyDescent="0.2">
      <c r="A25" s="229" t="s">
        <v>548</v>
      </c>
      <c r="B25" s="230">
        <f>'6.2. Паспорт фин осв ввод'!C30*1000000</f>
        <v>400827867.31999993</v>
      </c>
    </row>
    <row r="26" spans="1:29" x14ac:dyDescent="0.2">
      <c r="A26" s="231" t="s">
        <v>349</v>
      </c>
      <c r="B26" s="232">
        <v>0</v>
      </c>
    </row>
    <row r="27" spans="1:29" x14ac:dyDescent="0.2">
      <c r="A27" s="231" t="s">
        <v>347</v>
      </c>
      <c r="B27" s="232">
        <v>30</v>
      </c>
      <c r="D27" s="224" t="s">
        <v>350</v>
      </c>
    </row>
    <row r="28" spans="1:29" ht="16.149999999999999" customHeight="1" thickBot="1" x14ac:dyDescent="0.25">
      <c r="A28" s="233" t="s">
        <v>345</v>
      </c>
      <c r="B28" s="234">
        <v>1</v>
      </c>
      <c r="D28" s="380" t="s">
        <v>348</v>
      </c>
      <c r="E28" s="381"/>
      <c r="F28" s="382"/>
      <c r="G28" s="389" t="str">
        <f>IF(SUM(B89:L89)=0,"не окупается",SUM(B89:L89))</f>
        <v>не окупается</v>
      </c>
      <c r="H28" s="390"/>
    </row>
    <row r="29" spans="1:29" ht="15.6" customHeight="1" x14ac:dyDescent="0.2">
      <c r="A29" s="229" t="s">
        <v>343</v>
      </c>
      <c r="B29" s="230"/>
      <c r="D29" s="380" t="s">
        <v>346</v>
      </c>
      <c r="E29" s="381"/>
      <c r="F29" s="382"/>
      <c r="G29" s="389" t="str">
        <f>IF(SUM(B90:L90)=0,"не окупается",SUM(B90:L90))</f>
        <v>не окупается</v>
      </c>
      <c r="H29" s="390"/>
    </row>
    <row r="30" spans="1:29" ht="27.6" customHeight="1" x14ac:dyDescent="0.2">
      <c r="A30" s="231" t="s">
        <v>549</v>
      </c>
      <c r="B30" s="232">
        <v>1</v>
      </c>
      <c r="D30" s="380" t="s">
        <v>344</v>
      </c>
      <c r="E30" s="381"/>
      <c r="F30" s="382"/>
      <c r="G30" s="383">
        <f>P87</f>
        <v>-303042295.11840177</v>
      </c>
      <c r="H30" s="384"/>
    </row>
    <row r="31" spans="1:29" x14ac:dyDescent="0.2">
      <c r="A31" s="231" t="s">
        <v>342</v>
      </c>
      <c r="B31" s="232">
        <v>1</v>
      </c>
      <c r="D31" s="385"/>
      <c r="E31" s="386"/>
      <c r="F31" s="387"/>
      <c r="G31" s="385"/>
      <c r="H31" s="387"/>
    </row>
    <row r="32" spans="1:29" x14ac:dyDescent="0.2">
      <c r="A32" s="231" t="s">
        <v>320</v>
      </c>
      <c r="B32" s="232"/>
    </row>
    <row r="33" spans="1:46" x14ac:dyDescent="0.2">
      <c r="A33" s="231" t="s">
        <v>341</v>
      </c>
      <c r="B33" s="232"/>
    </row>
    <row r="34" spans="1:46" x14ac:dyDescent="0.2">
      <c r="A34" s="231" t="s">
        <v>340</v>
      </c>
      <c r="B34" s="232"/>
    </row>
    <row r="35" spans="1:46" x14ac:dyDescent="0.2">
      <c r="A35" s="235"/>
      <c r="B35" s="232"/>
    </row>
    <row r="36" spans="1:46" ht="16.5" thickBot="1" x14ac:dyDescent="0.25">
      <c r="A36" s="233" t="s">
        <v>312</v>
      </c>
      <c r="B36" s="236">
        <v>0.2</v>
      </c>
    </row>
    <row r="37" spans="1:46" x14ac:dyDescent="0.2">
      <c r="A37" s="229" t="s">
        <v>550</v>
      </c>
      <c r="B37" s="230">
        <v>0</v>
      </c>
    </row>
    <row r="38" spans="1:46" x14ac:dyDescent="0.2">
      <c r="A38" s="231" t="s">
        <v>339</v>
      </c>
      <c r="B38" s="232"/>
    </row>
    <row r="39" spans="1:46" ht="16.5" thickBot="1" x14ac:dyDescent="0.25">
      <c r="A39" s="235" t="s">
        <v>338</v>
      </c>
      <c r="B39" s="237"/>
    </row>
    <row r="40" spans="1:46" x14ac:dyDescent="0.2">
      <c r="A40" s="238" t="s">
        <v>551</v>
      </c>
      <c r="B40" s="239">
        <v>1</v>
      </c>
    </row>
    <row r="41" spans="1:46" x14ac:dyDescent="0.2">
      <c r="A41" s="240" t="s">
        <v>337</v>
      </c>
      <c r="B41" s="241"/>
    </row>
    <row r="42" spans="1:46" x14ac:dyDescent="0.2">
      <c r="A42" s="240" t="s">
        <v>336</v>
      </c>
      <c r="B42" s="242"/>
    </row>
    <row r="43" spans="1:46" x14ac:dyDescent="0.2">
      <c r="A43" s="240" t="s">
        <v>335</v>
      </c>
      <c r="B43" s="242">
        <v>0</v>
      </c>
    </row>
    <row r="44" spans="1:46" x14ac:dyDescent="0.2">
      <c r="A44" s="240" t="s">
        <v>334</v>
      </c>
      <c r="B44" s="242">
        <v>0.1197</v>
      </c>
    </row>
    <row r="45" spans="1:46" x14ac:dyDescent="0.2">
      <c r="A45" s="240" t="s">
        <v>333</v>
      </c>
      <c r="B45" s="242">
        <f>1-B43</f>
        <v>1</v>
      </c>
    </row>
    <row r="46" spans="1:46" ht="16.5" thickBot="1" x14ac:dyDescent="0.25">
      <c r="A46" s="243" t="s">
        <v>332</v>
      </c>
      <c r="B46" s="244">
        <f>B45*B44+B43*B42*(1-B36)</f>
        <v>0.1197</v>
      </c>
    </row>
    <row r="47" spans="1:46" s="207" customFormat="1" x14ac:dyDescent="0.2">
      <c r="A47" s="245" t="s">
        <v>331</v>
      </c>
      <c r="B47" s="246">
        <f>B58</f>
        <v>1</v>
      </c>
      <c r="C47" s="246">
        <f t="shared" ref="C47:AA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ref="AB47:AT47" si="1">AB58</f>
        <v>27</v>
      </c>
      <c r="AC47" s="246">
        <f t="shared" si="1"/>
        <v>28</v>
      </c>
      <c r="AD47" s="246">
        <f t="shared" si="1"/>
        <v>29</v>
      </c>
      <c r="AE47" s="246">
        <f t="shared" si="1"/>
        <v>30</v>
      </c>
      <c r="AF47" s="246">
        <f t="shared" si="1"/>
        <v>31</v>
      </c>
      <c r="AG47" s="246">
        <f t="shared" si="1"/>
        <v>32</v>
      </c>
      <c r="AH47" s="246">
        <f t="shared" si="1"/>
        <v>33</v>
      </c>
      <c r="AI47" s="246">
        <f t="shared" si="1"/>
        <v>34</v>
      </c>
      <c r="AJ47" s="246">
        <f t="shared" si="1"/>
        <v>35</v>
      </c>
      <c r="AK47" s="246">
        <f t="shared" si="1"/>
        <v>36</v>
      </c>
      <c r="AL47" s="246">
        <f t="shared" si="1"/>
        <v>37</v>
      </c>
      <c r="AM47" s="246">
        <f t="shared" si="1"/>
        <v>38</v>
      </c>
      <c r="AN47" s="246">
        <f t="shared" si="1"/>
        <v>39</v>
      </c>
      <c r="AO47" s="246">
        <f t="shared" si="1"/>
        <v>40</v>
      </c>
      <c r="AP47" s="246">
        <f t="shared" si="1"/>
        <v>41</v>
      </c>
      <c r="AQ47" s="246">
        <f t="shared" si="1"/>
        <v>42</v>
      </c>
      <c r="AR47" s="246">
        <f t="shared" si="1"/>
        <v>43</v>
      </c>
      <c r="AS47" s="246">
        <f t="shared" si="1"/>
        <v>44</v>
      </c>
      <c r="AT47" s="246">
        <f t="shared" si="1"/>
        <v>45</v>
      </c>
    </row>
    <row r="48" spans="1:46" s="207" customFormat="1" x14ac:dyDescent="0.2">
      <c r="A48" s="247" t="s">
        <v>330</v>
      </c>
      <c r="B48" s="248">
        <f>E102</f>
        <v>9.1135032622053413E-2</v>
      </c>
      <c r="C48" s="248">
        <f t="shared" ref="C48:AT48" si="2">F102</f>
        <v>7.8163170639641913E-2</v>
      </c>
      <c r="D48" s="248">
        <f t="shared" si="2"/>
        <v>5.2628968689616612E-2</v>
      </c>
      <c r="E48" s="248">
        <f t="shared" si="2"/>
        <v>4.4208979893394937E-2</v>
      </c>
      <c r="F48" s="248">
        <f t="shared" si="2"/>
        <v>4.4208979893394937E-2</v>
      </c>
      <c r="G48" s="248">
        <f t="shared" si="2"/>
        <v>4.4208979893394937E-2</v>
      </c>
      <c r="H48" s="248">
        <f t="shared" si="2"/>
        <v>4.4208979893394937E-2</v>
      </c>
      <c r="I48" s="248">
        <f t="shared" si="2"/>
        <v>4.4208979893394937E-2</v>
      </c>
      <c r="J48" s="248">
        <f t="shared" si="2"/>
        <v>4.4208979893394937E-2</v>
      </c>
      <c r="K48" s="248">
        <f t="shared" si="2"/>
        <v>4.4208979893394937E-2</v>
      </c>
      <c r="L48" s="248">
        <f t="shared" si="2"/>
        <v>4.4208979893394937E-2</v>
      </c>
      <c r="M48" s="248">
        <f t="shared" si="2"/>
        <v>4.4208979893394937E-2</v>
      </c>
      <c r="N48" s="248">
        <f t="shared" si="2"/>
        <v>4.4208979893394937E-2</v>
      </c>
      <c r="O48" s="248">
        <f t="shared" si="2"/>
        <v>4.4208979893394937E-2</v>
      </c>
      <c r="P48" s="248">
        <f t="shared" si="2"/>
        <v>4.4208979893394937E-2</v>
      </c>
      <c r="Q48" s="248">
        <f t="shared" si="2"/>
        <v>4.4208979893394937E-2</v>
      </c>
      <c r="R48" s="248">
        <f t="shared" si="2"/>
        <v>4.4208979893394937E-2</v>
      </c>
      <c r="S48" s="248">
        <f t="shared" si="2"/>
        <v>4.4208979893394937E-2</v>
      </c>
      <c r="T48" s="248">
        <f t="shared" si="2"/>
        <v>4.4208979893394937E-2</v>
      </c>
      <c r="U48" s="248">
        <f t="shared" si="2"/>
        <v>4.4208979893394937E-2</v>
      </c>
      <c r="V48" s="248">
        <f t="shared" si="2"/>
        <v>4.4208979893394937E-2</v>
      </c>
      <c r="W48" s="248">
        <f t="shared" si="2"/>
        <v>4.4208979893394937E-2</v>
      </c>
      <c r="X48" s="248">
        <f t="shared" si="2"/>
        <v>4.4208979893394937E-2</v>
      </c>
      <c r="Y48" s="248">
        <f t="shared" si="2"/>
        <v>4.4208979893394937E-2</v>
      </c>
      <c r="Z48" s="248">
        <f t="shared" si="2"/>
        <v>4.4208979893394937E-2</v>
      </c>
      <c r="AA48" s="248">
        <f t="shared" si="2"/>
        <v>4.4208979893394937E-2</v>
      </c>
      <c r="AB48" s="248">
        <f t="shared" si="2"/>
        <v>4.4208979893394937E-2</v>
      </c>
      <c r="AC48" s="248">
        <f t="shared" si="2"/>
        <v>4.4208979893394937E-2</v>
      </c>
      <c r="AD48" s="248">
        <f t="shared" si="2"/>
        <v>4.4208979893394937E-2</v>
      </c>
      <c r="AE48" s="248">
        <f t="shared" si="2"/>
        <v>4.4208979893394937E-2</v>
      </c>
      <c r="AF48" s="248">
        <f t="shared" si="2"/>
        <v>4.4208979893394937E-2</v>
      </c>
      <c r="AG48" s="248">
        <f t="shared" si="2"/>
        <v>4.4208979893394937E-2</v>
      </c>
      <c r="AH48" s="248">
        <f t="shared" si="2"/>
        <v>4.4208979893394937E-2</v>
      </c>
      <c r="AI48" s="248">
        <f t="shared" si="2"/>
        <v>4.4208979893394937E-2</v>
      </c>
      <c r="AJ48" s="248">
        <f t="shared" si="2"/>
        <v>4.4208979893394937E-2</v>
      </c>
      <c r="AK48" s="248">
        <f t="shared" si="2"/>
        <v>4.4208979893394937E-2</v>
      </c>
      <c r="AL48" s="248">
        <f t="shared" si="2"/>
        <v>4.4208979893394937E-2</v>
      </c>
      <c r="AM48" s="248">
        <f t="shared" si="2"/>
        <v>4.4208979893394937E-2</v>
      </c>
      <c r="AN48" s="248">
        <f t="shared" si="2"/>
        <v>4.4208979893394937E-2</v>
      </c>
      <c r="AO48" s="248">
        <f t="shared" si="2"/>
        <v>4.4208979893394937E-2</v>
      </c>
      <c r="AP48" s="248">
        <f t="shared" si="2"/>
        <v>4.4208979893394937E-2</v>
      </c>
      <c r="AQ48" s="248">
        <f t="shared" si="2"/>
        <v>4.4208979893394937E-2</v>
      </c>
      <c r="AR48" s="248">
        <f t="shared" si="2"/>
        <v>4.4208979893394937E-2</v>
      </c>
      <c r="AS48" s="248">
        <f t="shared" si="2"/>
        <v>4.4208979893394937E-2</v>
      </c>
      <c r="AT48" s="248">
        <f t="shared" si="2"/>
        <v>4.4208979893394937E-2</v>
      </c>
    </row>
    <row r="49" spans="1:46" s="207" customFormat="1" x14ac:dyDescent="0.2">
      <c r="A49" s="247" t="s">
        <v>329</v>
      </c>
      <c r="B49" s="248">
        <f>E103</f>
        <v>9.1135032622053413E-2</v>
      </c>
      <c r="C49" s="248">
        <f t="shared" ref="C49:AT49" si="3">F103</f>
        <v>0.17642160636778237</v>
      </c>
      <c r="D49" s="248">
        <f t="shared" si="3"/>
        <v>0.23833546225510083</v>
      </c>
      <c r="E49" s="248">
        <f t="shared" si="3"/>
        <v>0.29308100980721452</v>
      </c>
      <c r="F49" s="248">
        <f t="shared" si="3"/>
        <v>0.35024680217031245</v>
      </c>
      <c r="G49" s="248">
        <f t="shared" si="3"/>
        <v>0.40993983589858063</v>
      </c>
      <c r="H49" s="248">
        <f t="shared" si="3"/>
        <v>0.47227183775471748</v>
      </c>
      <c r="I49" s="248">
        <f t="shared" si="3"/>
        <v>0.53735947382762728</v>
      </c>
      <c r="J49" s="248">
        <f t="shared" si="3"/>
        <v>0.605324567894993</v>
      </c>
      <c r="K49" s="248">
        <f t="shared" si="3"/>
        <v>0.67629432943943568</v>
      </c>
      <c r="L49" s="248">
        <f t="shared" si="3"/>
        <v>0.75040159174503551</v>
      </c>
      <c r="M49" s="248">
        <f t="shared" si="3"/>
        <v>0.82778506051985823</v>
      </c>
      <c r="N49" s="248">
        <f t="shared" si="3"/>
        <v>0.90858957350982816</v>
      </c>
      <c r="O49" s="248">
        <f t="shared" si="3"/>
        <v>0.99296637158986734</v>
      </c>
      <c r="P49" s="248">
        <f t="shared" si="3"/>
        <v>1.0810733818396958</v>
      </c>
      <c r="Q49" s="248">
        <f t="shared" si="3"/>
        <v>1.1730755131341262</v>
      </c>
      <c r="R49" s="248">
        <f t="shared" si="3"/>
        <v>1.2691449648011015</v>
      </c>
      <c r="S49" s="248">
        <f t="shared" si="3"/>
        <v>1.3694615489251918</v>
      </c>
      <c r="T49" s="248">
        <f t="shared" si="3"/>
        <v>1.4742130268997977</v>
      </c>
      <c r="U49" s="248">
        <f t="shared" si="3"/>
        <v>1.5835954608579867</v>
      </c>
      <c r="V49" s="248">
        <f t="shared" si="3"/>
        <v>1.6978135806397239</v>
      </c>
      <c r="W49" s="248">
        <f t="shared" si="3"/>
        <v>1.8170811669823532</v>
      </c>
      <c r="X49" s="248">
        <f t="shared" si="3"/>
        <v>1.9416214516515375</v>
      </c>
      <c r="Y49" s="248">
        <f t="shared" si="3"/>
        <v>2.0716675352615797</v>
      </c>
      <c r="Z49" s="248">
        <f t="shared" si="3"/>
        <v>2.2074628235671527</v>
      </c>
      <c r="AA49" s="248">
        <f t="shared" si="3"/>
        <v>2.3492614830430445</v>
      </c>
      <c r="AB49" s="248">
        <f t="shared" si="3"/>
        <v>2.4973289166046162</v>
      </c>
      <c r="AC49" s="248">
        <f t="shared" si="3"/>
        <v>2.6519422603593781</v>
      </c>
      <c r="AD49" s="248">
        <f t="shared" si="3"/>
        <v>2.813390902319445</v>
      </c>
      <c r="AE49" s="248">
        <f t="shared" si="3"/>
        <v>2.9819770240457402</v>
      </c>
      <c r="AF49" s="248">
        <f t="shared" si="3"/>
        <v>3.1580161662377391</v>
      </c>
      <c r="AG49" s="248">
        <f t="shared" si="3"/>
        <v>3.3418378193273544</v>
      </c>
      <c r="AH49" s="248">
        <f t="shared" si="3"/>
        <v>3.5337860401823793</v>
      </c>
      <c r="AI49" s="248">
        <f t="shared" si="3"/>
        <v>3.7342200960737566</v>
      </c>
      <c r="AJ49" s="248">
        <f t="shared" si="3"/>
        <v>3.9435151371119872</v>
      </c>
      <c r="AK49" s="248">
        <f t="shared" si="3"/>
        <v>4.1620628984112642</v>
      </c>
      <c r="AL49" s="248">
        <f t="shared" si="3"/>
        <v>4.3902724332955678</v>
      </c>
      <c r="AM49" s="248">
        <f t="shared" si="3"/>
        <v>4.6285708789190521</v>
      </c>
      <c r="AN49" s="248">
        <f t="shared" si="3"/>
        <v>4.8774042557337323</v>
      </c>
      <c r="AO49" s="248">
        <f t="shared" si="3"/>
        <v>5.1372383023008181</v>
      </c>
      <c r="AP49" s="248">
        <f t="shared" si="3"/>
        <v>5.4085593470082083</v>
      </c>
      <c r="AQ49" s="248">
        <f t="shared" si="3"/>
        <v>5.6918752183257224</v>
      </c>
      <c r="AR49" s="248">
        <f t="shared" si="3"/>
        <v>5.9877161953017914</v>
      </c>
      <c r="AS49" s="248">
        <f t="shared" si="3"/>
        <v>6.2966360000806381</v>
      </c>
      <c r="AT49" s="248">
        <f t="shared" si="3"/>
        <v>6.619212834297624</v>
      </c>
    </row>
    <row r="50" spans="1:46" s="207" customFormat="1" ht="16.5" thickBot="1" x14ac:dyDescent="0.25">
      <c r="A50" s="249" t="s">
        <v>552</v>
      </c>
      <c r="B50" s="250"/>
      <c r="C50" s="250"/>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row>
    <row r="51" spans="1:46" ht="16.5" thickBot="1" x14ac:dyDescent="0.25">
      <c r="AB51" s="205"/>
      <c r="AC51" s="205"/>
      <c r="AD51" s="205"/>
      <c r="AE51" s="205"/>
      <c r="AF51" s="205"/>
      <c r="AG51" s="205"/>
      <c r="AH51" s="205"/>
      <c r="AI51" s="205"/>
      <c r="AJ51" s="205"/>
      <c r="AK51" s="205"/>
      <c r="AL51" s="205"/>
      <c r="AM51" s="205"/>
      <c r="AN51" s="205"/>
      <c r="AO51" s="205"/>
      <c r="AP51" s="205"/>
      <c r="AQ51" s="205"/>
      <c r="AR51" s="205"/>
      <c r="AS51" s="205"/>
      <c r="AT51" s="205"/>
    </row>
    <row r="52" spans="1:46" x14ac:dyDescent="0.2">
      <c r="A52" s="251" t="s">
        <v>328</v>
      </c>
      <c r="B52" s="246">
        <f>B58</f>
        <v>1</v>
      </c>
      <c r="C52" s="246">
        <f t="shared" ref="C52:AA52" si="4">C58</f>
        <v>2</v>
      </c>
      <c r="D52" s="246">
        <f t="shared" si="4"/>
        <v>3</v>
      </c>
      <c r="E52" s="246">
        <f t="shared" si="4"/>
        <v>4</v>
      </c>
      <c r="F52" s="246">
        <f t="shared" si="4"/>
        <v>5</v>
      </c>
      <c r="G52" s="246">
        <f t="shared" si="4"/>
        <v>6</v>
      </c>
      <c r="H52" s="246">
        <f t="shared" si="4"/>
        <v>7</v>
      </c>
      <c r="I52" s="246">
        <f t="shared" si="4"/>
        <v>8</v>
      </c>
      <c r="J52" s="246">
        <f t="shared" si="4"/>
        <v>9</v>
      </c>
      <c r="K52" s="246">
        <f t="shared" si="4"/>
        <v>10</v>
      </c>
      <c r="L52" s="246">
        <f t="shared" si="4"/>
        <v>11</v>
      </c>
      <c r="M52" s="246">
        <f t="shared" si="4"/>
        <v>12</v>
      </c>
      <c r="N52" s="246">
        <f t="shared" si="4"/>
        <v>13</v>
      </c>
      <c r="O52" s="246">
        <f t="shared" si="4"/>
        <v>14</v>
      </c>
      <c r="P52" s="246">
        <f t="shared" si="4"/>
        <v>15</v>
      </c>
      <c r="Q52" s="246">
        <f t="shared" si="4"/>
        <v>16</v>
      </c>
      <c r="R52" s="246">
        <f t="shared" si="4"/>
        <v>17</v>
      </c>
      <c r="S52" s="246">
        <f t="shared" si="4"/>
        <v>18</v>
      </c>
      <c r="T52" s="246">
        <f t="shared" si="4"/>
        <v>19</v>
      </c>
      <c r="U52" s="246">
        <f t="shared" si="4"/>
        <v>20</v>
      </c>
      <c r="V52" s="246">
        <f t="shared" si="4"/>
        <v>21</v>
      </c>
      <c r="W52" s="246">
        <f t="shared" si="4"/>
        <v>22</v>
      </c>
      <c r="X52" s="246">
        <f t="shared" si="4"/>
        <v>23</v>
      </c>
      <c r="Y52" s="246">
        <f t="shared" si="4"/>
        <v>24</v>
      </c>
      <c r="Z52" s="246">
        <f t="shared" si="4"/>
        <v>25</v>
      </c>
      <c r="AA52" s="246">
        <f t="shared" si="4"/>
        <v>26</v>
      </c>
      <c r="AB52" s="246">
        <f t="shared" ref="AB52:AT52" si="5">AB58</f>
        <v>27</v>
      </c>
      <c r="AC52" s="246">
        <f t="shared" si="5"/>
        <v>28</v>
      </c>
      <c r="AD52" s="246">
        <f t="shared" si="5"/>
        <v>29</v>
      </c>
      <c r="AE52" s="246">
        <f t="shared" si="5"/>
        <v>30</v>
      </c>
      <c r="AF52" s="246">
        <f t="shared" si="5"/>
        <v>31</v>
      </c>
      <c r="AG52" s="246">
        <f t="shared" si="5"/>
        <v>32</v>
      </c>
      <c r="AH52" s="246">
        <f t="shared" si="5"/>
        <v>33</v>
      </c>
      <c r="AI52" s="246">
        <f t="shared" si="5"/>
        <v>34</v>
      </c>
      <c r="AJ52" s="246">
        <f t="shared" si="5"/>
        <v>35</v>
      </c>
      <c r="AK52" s="246">
        <f t="shared" si="5"/>
        <v>36</v>
      </c>
      <c r="AL52" s="246">
        <f t="shared" si="5"/>
        <v>37</v>
      </c>
      <c r="AM52" s="246">
        <f t="shared" si="5"/>
        <v>38</v>
      </c>
      <c r="AN52" s="246">
        <f t="shared" si="5"/>
        <v>39</v>
      </c>
      <c r="AO52" s="246">
        <f t="shared" si="5"/>
        <v>40</v>
      </c>
      <c r="AP52" s="246">
        <f t="shared" si="5"/>
        <v>41</v>
      </c>
      <c r="AQ52" s="246">
        <f t="shared" si="5"/>
        <v>42</v>
      </c>
      <c r="AR52" s="246">
        <f t="shared" si="5"/>
        <v>43</v>
      </c>
      <c r="AS52" s="246">
        <f t="shared" si="5"/>
        <v>44</v>
      </c>
      <c r="AT52" s="246">
        <f t="shared" si="5"/>
        <v>45</v>
      </c>
    </row>
    <row r="53" spans="1:46" x14ac:dyDescent="0.2">
      <c r="A53" s="247" t="s">
        <v>327</v>
      </c>
      <c r="B53" s="252">
        <v>0</v>
      </c>
      <c r="C53" s="252">
        <f t="shared" ref="C53:AA53" si="6">B53+B54-B55</f>
        <v>0</v>
      </c>
      <c r="D53" s="252">
        <f t="shared" si="6"/>
        <v>0</v>
      </c>
      <c r="E53" s="252">
        <f t="shared" si="6"/>
        <v>0</v>
      </c>
      <c r="F53" s="252">
        <f t="shared" si="6"/>
        <v>0</v>
      </c>
      <c r="G53" s="252">
        <f t="shared" si="6"/>
        <v>0</v>
      </c>
      <c r="H53" s="252">
        <f t="shared" si="6"/>
        <v>0</v>
      </c>
      <c r="I53" s="252">
        <f t="shared" si="6"/>
        <v>0</v>
      </c>
      <c r="J53" s="252">
        <f t="shared" si="6"/>
        <v>0</v>
      </c>
      <c r="K53" s="252">
        <f t="shared" si="6"/>
        <v>0</v>
      </c>
      <c r="L53" s="252">
        <f t="shared" si="6"/>
        <v>0</v>
      </c>
      <c r="M53" s="252">
        <f t="shared" si="6"/>
        <v>0</v>
      </c>
      <c r="N53" s="252">
        <f t="shared" si="6"/>
        <v>0</v>
      </c>
      <c r="O53" s="252">
        <f t="shared" si="6"/>
        <v>0</v>
      </c>
      <c r="P53" s="252">
        <f t="shared" si="6"/>
        <v>0</v>
      </c>
      <c r="Q53" s="252">
        <f t="shared" si="6"/>
        <v>0</v>
      </c>
      <c r="R53" s="252">
        <f t="shared" si="6"/>
        <v>0</v>
      </c>
      <c r="S53" s="252">
        <f t="shared" si="6"/>
        <v>0</v>
      </c>
      <c r="T53" s="252">
        <f t="shared" si="6"/>
        <v>0</v>
      </c>
      <c r="U53" s="252">
        <f t="shared" si="6"/>
        <v>0</v>
      </c>
      <c r="V53" s="252">
        <f t="shared" si="6"/>
        <v>0</v>
      </c>
      <c r="W53" s="252">
        <f t="shared" si="6"/>
        <v>0</v>
      </c>
      <c r="X53" s="252">
        <f t="shared" si="6"/>
        <v>0</v>
      </c>
      <c r="Y53" s="252">
        <f t="shared" si="6"/>
        <v>0</v>
      </c>
      <c r="Z53" s="252">
        <f t="shared" si="6"/>
        <v>0</v>
      </c>
      <c r="AA53" s="252">
        <f t="shared" si="6"/>
        <v>0</v>
      </c>
      <c r="AB53" s="252">
        <f t="shared" ref="AB53" si="7">AA53+AA54-AA55</f>
        <v>0</v>
      </c>
      <c r="AC53" s="252">
        <f t="shared" ref="AC53" si="8">AB53+AB54-AB55</f>
        <v>0</v>
      </c>
      <c r="AD53" s="252">
        <f t="shared" ref="AD53" si="9">AC53+AC54-AC55</f>
        <v>0</v>
      </c>
      <c r="AE53" s="252">
        <f t="shared" ref="AE53" si="10">AD53+AD54-AD55</f>
        <v>0</v>
      </c>
      <c r="AF53" s="252">
        <f t="shared" ref="AF53" si="11">AE53+AE54-AE55</f>
        <v>0</v>
      </c>
      <c r="AG53" s="252">
        <f t="shared" ref="AG53" si="12">AF53+AF54-AF55</f>
        <v>0</v>
      </c>
      <c r="AH53" s="252">
        <f t="shared" ref="AH53" si="13">AG53+AG54-AG55</f>
        <v>0</v>
      </c>
      <c r="AI53" s="252">
        <f t="shared" ref="AI53" si="14">AH53+AH54-AH55</f>
        <v>0</v>
      </c>
      <c r="AJ53" s="252">
        <f t="shared" ref="AJ53" si="15">AI53+AI54-AI55</f>
        <v>0</v>
      </c>
      <c r="AK53" s="252">
        <f t="shared" ref="AK53" si="16">AJ53+AJ54-AJ55</f>
        <v>0</v>
      </c>
      <c r="AL53" s="252">
        <f t="shared" ref="AL53" si="17">AK53+AK54-AK55</f>
        <v>0</v>
      </c>
      <c r="AM53" s="252">
        <f t="shared" ref="AM53" si="18">AL53+AL54-AL55</f>
        <v>0</v>
      </c>
      <c r="AN53" s="252">
        <f t="shared" ref="AN53" si="19">AM53+AM54-AM55</f>
        <v>0</v>
      </c>
      <c r="AO53" s="252">
        <f t="shared" ref="AO53" si="20">AN53+AN54-AN55</f>
        <v>0</v>
      </c>
      <c r="AP53" s="252">
        <f t="shared" ref="AP53" si="21">AO53+AO54-AO55</f>
        <v>0</v>
      </c>
      <c r="AQ53" s="252">
        <f t="shared" ref="AQ53" si="22">AP53+AP54-AP55</f>
        <v>0</v>
      </c>
      <c r="AR53" s="252">
        <f t="shared" ref="AR53" si="23">AQ53+AQ54-AQ55</f>
        <v>0</v>
      </c>
      <c r="AS53" s="252">
        <f t="shared" ref="AS53" si="24">AR53+AR54-AR55</f>
        <v>0</v>
      </c>
      <c r="AT53" s="252">
        <f t="shared" ref="AT53" si="25">AS53+AS54-AS55</f>
        <v>0</v>
      </c>
    </row>
    <row r="54" spans="1:46" x14ac:dyDescent="0.2">
      <c r="A54" s="247" t="s">
        <v>326</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c r="AQ54" s="252">
        <v>0</v>
      </c>
      <c r="AR54" s="252">
        <v>0</v>
      </c>
      <c r="AS54" s="252">
        <v>0</v>
      </c>
      <c r="AT54" s="252">
        <v>0</v>
      </c>
    </row>
    <row r="55" spans="1:46" x14ac:dyDescent="0.2">
      <c r="A55" s="247" t="s">
        <v>325</v>
      </c>
      <c r="B55" s="252">
        <f>$B$54/$B$40</f>
        <v>0</v>
      </c>
      <c r="C55" s="252">
        <f t="shared" ref="C55:AA55" si="26">IF(ROUND(C53,1)=0,0,B55+C54/$B$40)</f>
        <v>0</v>
      </c>
      <c r="D55" s="252">
        <f t="shared" si="26"/>
        <v>0</v>
      </c>
      <c r="E55" s="252">
        <f t="shared" si="26"/>
        <v>0</v>
      </c>
      <c r="F55" s="252">
        <f t="shared" si="26"/>
        <v>0</v>
      </c>
      <c r="G55" s="252">
        <f t="shared" si="26"/>
        <v>0</v>
      </c>
      <c r="H55" s="252">
        <f t="shared" si="26"/>
        <v>0</v>
      </c>
      <c r="I55" s="252">
        <f t="shared" si="26"/>
        <v>0</v>
      </c>
      <c r="J55" s="252">
        <f t="shared" si="26"/>
        <v>0</v>
      </c>
      <c r="K55" s="252">
        <f t="shared" si="26"/>
        <v>0</v>
      </c>
      <c r="L55" s="252">
        <f t="shared" si="26"/>
        <v>0</v>
      </c>
      <c r="M55" s="252">
        <f t="shared" si="26"/>
        <v>0</v>
      </c>
      <c r="N55" s="252">
        <f t="shared" si="26"/>
        <v>0</v>
      </c>
      <c r="O55" s="252">
        <f t="shared" si="26"/>
        <v>0</v>
      </c>
      <c r="P55" s="252">
        <f t="shared" si="26"/>
        <v>0</v>
      </c>
      <c r="Q55" s="252">
        <f t="shared" si="26"/>
        <v>0</v>
      </c>
      <c r="R55" s="252">
        <f t="shared" si="26"/>
        <v>0</v>
      </c>
      <c r="S55" s="252">
        <f t="shared" si="26"/>
        <v>0</v>
      </c>
      <c r="T55" s="252">
        <f t="shared" si="26"/>
        <v>0</v>
      </c>
      <c r="U55" s="252">
        <f t="shared" si="26"/>
        <v>0</v>
      </c>
      <c r="V55" s="252">
        <f t="shared" si="26"/>
        <v>0</v>
      </c>
      <c r="W55" s="252">
        <f t="shared" si="26"/>
        <v>0</v>
      </c>
      <c r="X55" s="252">
        <f t="shared" si="26"/>
        <v>0</v>
      </c>
      <c r="Y55" s="252">
        <f t="shared" si="26"/>
        <v>0</v>
      </c>
      <c r="Z55" s="252">
        <f t="shared" si="26"/>
        <v>0</v>
      </c>
      <c r="AA55" s="252">
        <f t="shared" si="26"/>
        <v>0</v>
      </c>
      <c r="AB55" s="252">
        <f t="shared" ref="AB55" si="27">IF(ROUND(AB53,1)=0,0,AA55+AB54/$B$40)</f>
        <v>0</v>
      </c>
      <c r="AC55" s="252">
        <f t="shared" ref="AC55" si="28">IF(ROUND(AC53,1)=0,0,AB55+AC54/$B$40)</f>
        <v>0</v>
      </c>
      <c r="AD55" s="252">
        <f t="shared" ref="AD55" si="29">IF(ROUND(AD53,1)=0,0,AC55+AD54/$B$40)</f>
        <v>0</v>
      </c>
      <c r="AE55" s="252">
        <f t="shared" ref="AE55" si="30">IF(ROUND(AE53,1)=0,0,AD55+AE54/$B$40)</f>
        <v>0</v>
      </c>
      <c r="AF55" s="252">
        <f t="shared" ref="AF55" si="31">IF(ROUND(AF53,1)=0,0,AE55+AF54/$B$40)</f>
        <v>0</v>
      </c>
      <c r="AG55" s="252">
        <f t="shared" ref="AG55" si="32">IF(ROUND(AG53,1)=0,0,AF55+AG54/$B$40)</f>
        <v>0</v>
      </c>
      <c r="AH55" s="252">
        <f t="shared" ref="AH55" si="33">IF(ROUND(AH53,1)=0,0,AG55+AH54/$B$40)</f>
        <v>0</v>
      </c>
      <c r="AI55" s="252">
        <f t="shared" ref="AI55" si="34">IF(ROUND(AI53,1)=0,0,AH55+AI54/$B$40)</f>
        <v>0</v>
      </c>
      <c r="AJ55" s="252">
        <f t="shared" ref="AJ55" si="35">IF(ROUND(AJ53,1)=0,0,AI55+AJ54/$B$40)</f>
        <v>0</v>
      </c>
      <c r="AK55" s="252">
        <f t="shared" ref="AK55" si="36">IF(ROUND(AK53,1)=0,0,AJ55+AK54/$B$40)</f>
        <v>0</v>
      </c>
      <c r="AL55" s="252">
        <f t="shared" ref="AL55" si="37">IF(ROUND(AL53,1)=0,0,AK55+AL54/$B$40)</f>
        <v>0</v>
      </c>
      <c r="AM55" s="252">
        <f t="shared" ref="AM55" si="38">IF(ROUND(AM53,1)=0,0,AL55+AM54/$B$40)</f>
        <v>0</v>
      </c>
      <c r="AN55" s="252">
        <f t="shared" ref="AN55" si="39">IF(ROUND(AN53,1)=0,0,AM55+AN54/$B$40)</f>
        <v>0</v>
      </c>
      <c r="AO55" s="252">
        <f t="shared" ref="AO55" si="40">IF(ROUND(AO53,1)=0,0,AN55+AO54/$B$40)</f>
        <v>0</v>
      </c>
      <c r="AP55" s="252">
        <f t="shared" ref="AP55" si="41">IF(ROUND(AP53,1)=0,0,AO55+AP54/$B$40)</f>
        <v>0</v>
      </c>
      <c r="AQ55" s="252">
        <f t="shared" ref="AQ55" si="42">IF(ROUND(AQ53,1)=0,0,AP55+AQ54/$B$40)</f>
        <v>0</v>
      </c>
      <c r="AR55" s="252">
        <f t="shared" ref="AR55" si="43">IF(ROUND(AR53,1)=0,0,AQ55+AR54/$B$40)</f>
        <v>0</v>
      </c>
      <c r="AS55" s="252">
        <f t="shared" ref="AS55" si="44">IF(ROUND(AS53,1)=0,0,AR55+AS54/$B$40)</f>
        <v>0</v>
      </c>
      <c r="AT55" s="252">
        <f t="shared" ref="AT55" si="45">IF(ROUND(AT53,1)=0,0,AS55+AT54/$B$40)</f>
        <v>0</v>
      </c>
    </row>
    <row r="56" spans="1:46" ht="16.5" thickBot="1" x14ac:dyDescent="0.25">
      <c r="A56" s="249" t="s">
        <v>324</v>
      </c>
      <c r="B56" s="250">
        <f t="shared" ref="B56:AA56" si="46">AVERAGE(SUM(B53:B54),(SUM(B53:B54)-B55))*$B$42</f>
        <v>0</v>
      </c>
      <c r="C56" s="250">
        <f t="shared" si="46"/>
        <v>0</v>
      </c>
      <c r="D56" s="250">
        <f t="shared" si="46"/>
        <v>0</v>
      </c>
      <c r="E56" s="250">
        <f t="shared" si="46"/>
        <v>0</v>
      </c>
      <c r="F56" s="250">
        <f t="shared" si="46"/>
        <v>0</v>
      </c>
      <c r="G56" s="250">
        <f t="shared" si="46"/>
        <v>0</v>
      </c>
      <c r="H56" s="250">
        <f t="shared" si="46"/>
        <v>0</v>
      </c>
      <c r="I56" s="250">
        <f t="shared" si="46"/>
        <v>0</v>
      </c>
      <c r="J56" s="250">
        <f t="shared" si="46"/>
        <v>0</v>
      </c>
      <c r="K56" s="250">
        <f t="shared" si="46"/>
        <v>0</v>
      </c>
      <c r="L56" s="250">
        <f t="shared" si="46"/>
        <v>0</v>
      </c>
      <c r="M56" s="250">
        <f t="shared" si="46"/>
        <v>0</v>
      </c>
      <c r="N56" s="250">
        <f t="shared" si="46"/>
        <v>0</v>
      </c>
      <c r="O56" s="250">
        <f t="shared" si="46"/>
        <v>0</v>
      </c>
      <c r="P56" s="250">
        <f t="shared" si="46"/>
        <v>0</v>
      </c>
      <c r="Q56" s="250">
        <f t="shared" si="46"/>
        <v>0</v>
      </c>
      <c r="R56" s="250">
        <f t="shared" si="46"/>
        <v>0</v>
      </c>
      <c r="S56" s="250">
        <f t="shared" si="46"/>
        <v>0</v>
      </c>
      <c r="T56" s="250">
        <f t="shared" si="46"/>
        <v>0</v>
      </c>
      <c r="U56" s="250">
        <f t="shared" si="46"/>
        <v>0</v>
      </c>
      <c r="V56" s="250">
        <f t="shared" si="46"/>
        <v>0</v>
      </c>
      <c r="W56" s="250">
        <f t="shared" si="46"/>
        <v>0</v>
      </c>
      <c r="X56" s="250">
        <f t="shared" si="46"/>
        <v>0</v>
      </c>
      <c r="Y56" s="250">
        <f t="shared" si="46"/>
        <v>0</v>
      </c>
      <c r="Z56" s="250">
        <f t="shared" si="46"/>
        <v>0</v>
      </c>
      <c r="AA56" s="250">
        <f t="shared" si="46"/>
        <v>0</v>
      </c>
      <c r="AB56" s="250">
        <f t="shared" ref="AB56:AT56" si="47">AVERAGE(SUM(AB53:AB54),(SUM(AB53:AB54)-AB55))*$B$42</f>
        <v>0</v>
      </c>
      <c r="AC56" s="250">
        <f t="shared" si="47"/>
        <v>0</v>
      </c>
      <c r="AD56" s="250">
        <f t="shared" si="47"/>
        <v>0</v>
      </c>
      <c r="AE56" s="250">
        <f t="shared" si="47"/>
        <v>0</v>
      </c>
      <c r="AF56" s="250">
        <f t="shared" si="47"/>
        <v>0</v>
      </c>
      <c r="AG56" s="250">
        <f t="shared" si="47"/>
        <v>0</v>
      </c>
      <c r="AH56" s="250">
        <f t="shared" si="47"/>
        <v>0</v>
      </c>
      <c r="AI56" s="250">
        <f t="shared" si="47"/>
        <v>0</v>
      </c>
      <c r="AJ56" s="250">
        <f t="shared" si="47"/>
        <v>0</v>
      </c>
      <c r="AK56" s="250">
        <f t="shared" si="47"/>
        <v>0</v>
      </c>
      <c r="AL56" s="250">
        <f t="shared" si="47"/>
        <v>0</v>
      </c>
      <c r="AM56" s="250">
        <f t="shared" si="47"/>
        <v>0</v>
      </c>
      <c r="AN56" s="250">
        <f t="shared" si="47"/>
        <v>0</v>
      </c>
      <c r="AO56" s="250">
        <f t="shared" si="47"/>
        <v>0</v>
      </c>
      <c r="AP56" s="250">
        <f t="shared" si="47"/>
        <v>0</v>
      </c>
      <c r="AQ56" s="250">
        <f t="shared" si="47"/>
        <v>0</v>
      </c>
      <c r="AR56" s="250">
        <f t="shared" si="47"/>
        <v>0</v>
      </c>
      <c r="AS56" s="250">
        <f t="shared" si="47"/>
        <v>0</v>
      </c>
      <c r="AT56" s="250">
        <f t="shared" si="47"/>
        <v>0</v>
      </c>
    </row>
    <row r="57" spans="1:46" s="207"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54"/>
      <c r="AR57" s="254"/>
      <c r="AS57" s="254"/>
      <c r="AT57" s="254"/>
    </row>
    <row r="58" spans="1:46" x14ac:dyDescent="0.2">
      <c r="A58" s="251" t="s">
        <v>553</v>
      </c>
      <c r="B58" s="246">
        <v>1</v>
      </c>
      <c r="C58" s="246">
        <f>B58+1</f>
        <v>2</v>
      </c>
      <c r="D58" s="246">
        <f t="shared" ref="D58:AA58" si="48">C58+1</f>
        <v>3</v>
      </c>
      <c r="E58" s="246">
        <f t="shared" si="48"/>
        <v>4</v>
      </c>
      <c r="F58" s="246">
        <f t="shared" si="48"/>
        <v>5</v>
      </c>
      <c r="G58" s="246">
        <f t="shared" si="48"/>
        <v>6</v>
      </c>
      <c r="H58" s="246">
        <f t="shared" si="48"/>
        <v>7</v>
      </c>
      <c r="I58" s="246">
        <f t="shared" si="48"/>
        <v>8</v>
      </c>
      <c r="J58" s="246">
        <f t="shared" si="48"/>
        <v>9</v>
      </c>
      <c r="K58" s="246">
        <f t="shared" si="48"/>
        <v>10</v>
      </c>
      <c r="L58" s="246">
        <f t="shared" si="48"/>
        <v>11</v>
      </c>
      <c r="M58" s="246">
        <f t="shared" si="48"/>
        <v>12</v>
      </c>
      <c r="N58" s="246">
        <f t="shared" si="48"/>
        <v>13</v>
      </c>
      <c r="O58" s="246">
        <f t="shared" si="48"/>
        <v>14</v>
      </c>
      <c r="P58" s="246">
        <f t="shared" si="48"/>
        <v>15</v>
      </c>
      <c r="Q58" s="246">
        <f t="shared" si="48"/>
        <v>16</v>
      </c>
      <c r="R58" s="246">
        <f t="shared" si="48"/>
        <v>17</v>
      </c>
      <c r="S58" s="246">
        <f t="shared" si="48"/>
        <v>18</v>
      </c>
      <c r="T58" s="246">
        <f t="shared" si="48"/>
        <v>19</v>
      </c>
      <c r="U58" s="246">
        <f t="shared" si="48"/>
        <v>20</v>
      </c>
      <c r="V58" s="246">
        <f t="shared" si="48"/>
        <v>21</v>
      </c>
      <c r="W58" s="246">
        <f t="shared" si="48"/>
        <v>22</v>
      </c>
      <c r="X58" s="246">
        <f t="shared" si="48"/>
        <v>23</v>
      </c>
      <c r="Y58" s="246">
        <f t="shared" si="48"/>
        <v>24</v>
      </c>
      <c r="Z58" s="246">
        <f t="shared" si="48"/>
        <v>25</v>
      </c>
      <c r="AA58" s="246">
        <f t="shared" si="48"/>
        <v>26</v>
      </c>
      <c r="AB58" s="246">
        <f t="shared" ref="AB58" si="49">AA58+1</f>
        <v>27</v>
      </c>
      <c r="AC58" s="246">
        <f t="shared" ref="AC58" si="50">AB58+1</f>
        <v>28</v>
      </c>
      <c r="AD58" s="246">
        <f t="shared" ref="AD58" si="51">AC58+1</f>
        <v>29</v>
      </c>
      <c r="AE58" s="246">
        <f t="shared" ref="AE58" si="52">AD58+1</f>
        <v>30</v>
      </c>
      <c r="AF58" s="246">
        <f t="shared" ref="AF58" si="53">AE58+1</f>
        <v>31</v>
      </c>
      <c r="AG58" s="246">
        <f t="shared" ref="AG58" si="54">AF58+1</f>
        <v>32</v>
      </c>
      <c r="AH58" s="246">
        <f t="shared" ref="AH58" si="55">AG58+1</f>
        <v>33</v>
      </c>
      <c r="AI58" s="246">
        <f t="shared" ref="AI58" si="56">AH58+1</f>
        <v>34</v>
      </c>
      <c r="AJ58" s="246">
        <f t="shared" ref="AJ58" si="57">AI58+1</f>
        <v>35</v>
      </c>
      <c r="AK58" s="246">
        <f t="shared" ref="AK58" si="58">AJ58+1</f>
        <v>36</v>
      </c>
      <c r="AL58" s="246">
        <f t="shared" ref="AL58" si="59">AK58+1</f>
        <v>37</v>
      </c>
      <c r="AM58" s="246">
        <f t="shared" ref="AM58" si="60">AL58+1</f>
        <v>38</v>
      </c>
      <c r="AN58" s="246">
        <f t="shared" ref="AN58" si="61">AM58+1</f>
        <v>39</v>
      </c>
      <c r="AO58" s="246">
        <f t="shared" ref="AO58" si="62">AN58+1</f>
        <v>40</v>
      </c>
      <c r="AP58" s="246">
        <f t="shared" ref="AP58" si="63">AO58+1</f>
        <v>41</v>
      </c>
      <c r="AQ58" s="246">
        <f t="shared" ref="AQ58" si="64">AP58+1</f>
        <v>42</v>
      </c>
      <c r="AR58" s="246">
        <f t="shared" ref="AR58" si="65">AQ58+1</f>
        <v>43</v>
      </c>
      <c r="AS58" s="246">
        <f t="shared" ref="AS58" si="66">AR58+1</f>
        <v>44</v>
      </c>
      <c r="AT58" s="246">
        <f t="shared" ref="AT58" si="67">AS58+1</f>
        <v>45</v>
      </c>
    </row>
    <row r="59" spans="1:46" ht="14.25" x14ac:dyDescent="0.2">
      <c r="A59" s="255" t="s">
        <v>323</v>
      </c>
      <c r="B59" s="256">
        <f t="shared" ref="B59:AA59" si="68">B50*$B$28</f>
        <v>0</v>
      </c>
      <c r="C59" s="256">
        <f t="shared" si="68"/>
        <v>0</v>
      </c>
      <c r="D59" s="256">
        <f t="shared" si="68"/>
        <v>0</v>
      </c>
      <c r="E59" s="256">
        <f t="shared" si="68"/>
        <v>0</v>
      </c>
      <c r="F59" s="256">
        <f t="shared" si="68"/>
        <v>0</v>
      </c>
      <c r="G59" s="256">
        <f t="shared" si="68"/>
        <v>0</v>
      </c>
      <c r="H59" s="256">
        <f t="shared" si="68"/>
        <v>0</v>
      </c>
      <c r="I59" s="256">
        <f t="shared" si="68"/>
        <v>0</v>
      </c>
      <c r="J59" s="256">
        <f t="shared" si="68"/>
        <v>0</v>
      </c>
      <c r="K59" s="256">
        <f t="shared" si="68"/>
        <v>0</v>
      </c>
      <c r="L59" s="256">
        <f t="shared" si="68"/>
        <v>0</v>
      </c>
      <c r="M59" s="256">
        <f t="shared" si="68"/>
        <v>0</v>
      </c>
      <c r="N59" s="256">
        <f t="shared" si="68"/>
        <v>0</v>
      </c>
      <c r="O59" s="256">
        <f t="shared" si="68"/>
        <v>0</v>
      </c>
      <c r="P59" s="256">
        <f t="shared" si="68"/>
        <v>0</v>
      </c>
      <c r="Q59" s="256">
        <f t="shared" si="68"/>
        <v>0</v>
      </c>
      <c r="R59" s="256">
        <f t="shared" si="68"/>
        <v>0</v>
      </c>
      <c r="S59" s="256">
        <f t="shared" si="68"/>
        <v>0</v>
      </c>
      <c r="T59" s="256">
        <f t="shared" si="68"/>
        <v>0</v>
      </c>
      <c r="U59" s="256">
        <f t="shared" si="68"/>
        <v>0</v>
      </c>
      <c r="V59" s="256">
        <f t="shared" si="68"/>
        <v>0</v>
      </c>
      <c r="W59" s="256">
        <f t="shared" si="68"/>
        <v>0</v>
      </c>
      <c r="X59" s="256">
        <f t="shared" si="68"/>
        <v>0</v>
      </c>
      <c r="Y59" s="256">
        <f t="shared" si="68"/>
        <v>0</v>
      </c>
      <c r="Z59" s="256">
        <f t="shared" si="68"/>
        <v>0</v>
      </c>
      <c r="AA59" s="256">
        <f t="shared" si="68"/>
        <v>0</v>
      </c>
      <c r="AB59" s="256">
        <f t="shared" ref="AB59:AT59" si="69">AB50*$B$28</f>
        <v>0</v>
      </c>
      <c r="AC59" s="256">
        <f t="shared" si="69"/>
        <v>0</v>
      </c>
      <c r="AD59" s="256">
        <f t="shared" si="69"/>
        <v>0</v>
      </c>
      <c r="AE59" s="256">
        <f t="shared" si="69"/>
        <v>0</v>
      </c>
      <c r="AF59" s="256">
        <f t="shared" si="69"/>
        <v>0</v>
      </c>
      <c r="AG59" s="256">
        <f t="shared" si="69"/>
        <v>0</v>
      </c>
      <c r="AH59" s="256">
        <f t="shared" si="69"/>
        <v>0</v>
      </c>
      <c r="AI59" s="256">
        <f t="shared" si="69"/>
        <v>0</v>
      </c>
      <c r="AJ59" s="256">
        <f t="shared" si="69"/>
        <v>0</v>
      </c>
      <c r="AK59" s="256">
        <f t="shared" si="69"/>
        <v>0</v>
      </c>
      <c r="AL59" s="256">
        <f t="shared" si="69"/>
        <v>0</v>
      </c>
      <c r="AM59" s="256">
        <f t="shared" si="69"/>
        <v>0</v>
      </c>
      <c r="AN59" s="256">
        <f t="shared" si="69"/>
        <v>0</v>
      </c>
      <c r="AO59" s="256">
        <f t="shared" si="69"/>
        <v>0</v>
      </c>
      <c r="AP59" s="256">
        <f t="shared" si="69"/>
        <v>0</v>
      </c>
      <c r="AQ59" s="256">
        <f t="shared" si="69"/>
        <v>0</v>
      </c>
      <c r="AR59" s="256">
        <f t="shared" si="69"/>
        <v>0</v>
      </c>
      <c r="AS59" s="256">
        <f t="shared" si="69"/>
        <v>0</v>
      </c>
      <c r="AT59" s="256">
        <f t="shared" si="69"/>
        <v>0</v>
      </c>
    </row>
    <row r="60" spans="1:46" x14ac:dyDescent="0.2">
      <c r="A60" s="247" t="s">
        <v>322</v>
      </c>
      <c r="B60" s="252">
        <f t="shared" ref="B60:Z60" si="70">SUM(B61:B65)</f>
        <v>0</v>
      </c>
      <c r="C60" s="252">
        <f t="shared" si="70"/>
        <v>0</v>
      </c>
      <c r="D60" s="252">
        <f>SUM(D61:D65)</f>
        <v>0</v>
      </c>
      <c r="E60" s="252">
        <f t="shared" si="70"/>
        <v>0</v>
      </c>
      <c r="F60" s="252">
        <f t="shared" si="70"/>
        <v>0</v>
      </c>
      <c r="G60" s="252">
        <f t="shared" si="70"/>
        <v>0</v>
      </c>
      <c r="H60" s="252">
        <f t="shared" si="70"/>
        <v>0</v>
      </c>
      <c r="I60" s="252">
        <f t="shared" si="70"/>
        <v>0</v>
      </c>
      <c r="J60" s="252">
        <f t="shared" si="70"/>
        <v>0</v>
      </c>
      <c r="K60" s="252">
        <f t="shared" si="70"/>
        <v>0</v>
      </c>
      <c r="L60" s="252">
        <f t="shared" si="70"/>
        <v>0</v>
      </c>
      <c r="M60" s="252">
        <f t="shared" si="70"/>
        <v>0</v>
      </c>
      <c r="N60" s="252">
        <f t="shared" si="70"/>
        <v>0</v>
      </c>
      <c r="O60" s="252">
        <f t="shared" si="70"/>
        <v>0</v>
      </c>
      <c r="P60" s="252">
        <f t="shared" si="70"/>
        <v>0</v>
      </c>
      <c r="Q60" s="252">
        <f t="shared" si="70"/>
        <v>0</v>
      </c>
      <c r="R60" s="252">
        <f t="shared" si="70"/>
        <v>0</v>
      </c>
      <c r="S60" s="252">
        <f t="shared" si="70"/>
        <v>0</v>
      </c>
      <c r="T60" s="252">
        <f t="shared" si="70"/>
        <v>0</v>
      </c>
      <c r="U60" s="252">
        <f t="shared" si="70"/>
        <v>0</v>
      </c>
      <c r="V60" s="252">
        <f t="shared" si="70"/>
        <v>0</v>
      </c>
      <c r="W60" s="252">
        <f t="shared" si="70"/>
        <v>0</v>
      </c>
      <c r="X60" s="252">
        <f t="shared" si="70"/>
        <v>0</v>
      </c>
      <c r="Y60" s="252">
        <f t="shared" si="70"/>
        <v>0</v>
      </c>
      <c r="Z60" s="252">
        <f t="shared" si="70"/>
        <v>0</v>
      </c>
      <c r="AA60" s="252">
        <f t="shared" ref="AA60:AT60" si="71">SUM(AA61:AA65)</f>
        <v>0</v>
      </c>
      <c r="AB60" s="252">
        <f t="shared" si="71"/>
        <v>0</v>
      </c>
      <c r="AC60" s="252">
        <f t="shared" si="71"/>
        <v>0</v>
      </c>
      <c r="AD60" s="252">
        <f t="shared" si="71"/>
        <v>0</v>
      </c>
      <c r="AE60" s="252">
        <f t="shared" si="71"/>
        <v>0</v>
      </c>
      <c r="AF60" s="252">
        <f t="shared" si="71"/>
        <v>0</v>
      </c>
      <c r="AG60" s="252">
        <f t="shared" si="71"/>
        <v>0</v>
      </c>
      <c r="AH60" s="252">
        <f t="shared" si="71"/>
        <v>0</v>
      </c>
      <c r="AI60" s="252">
        <f t="shared" si="71"/>
        <v>0</v>
      </c>
      <c r="AJ60" s="252">
        <f t="shared" si="71"/>
        <v>0</v>
      </c>
      <c r="AK60" s="252">
        <f t="shared" si="71"/>
        <v>0</v>
      </c>
      <c r="AL60" s="252">
        <f t="shared" si="71"/>
        <v>0</v>
      </c>
      <c r="AM60" s="252">
        <f t="shared" si="71"/>
        <v>0</v>
      </c>
      <c r="AN60" s="252">
        <f t="shared" si="71"/>
        <v>0</v>
      </c>
      <c r="AO60" s="252">
        <f t="shared" si="71"/>
        <v>0</v>
      </c>
      <c r="AP60" s="252">
        <f t="shared" si="71"/>
        <v>0</v>
      </c>
      <c r="AQ60" s="252">
        <f t="shared" si="71"/>
        <v>0</v>
      </c>
      <c r="AR60" s="252">
        <f t="shared" si="71"/>
        <v>0</v>
      </c>
      <c r="AS60" s="252">
        <f t="shared" si="71"/>
        <v>0</v>
      </c>
      <c r="AT60" s="252">
        <f t="shared" si="71"/>
        <v>0</v>
      </c>
    </row>
    <row r="61" spans="1:46" x14ac:dyDescent="0.2">
      <c r="A61" s="257" t="s">
        <v>321</v>
      </c>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c r="AJ61" s="252"/>
      <c r="AK61" s="252"/>
      <c r="AL61" s="252"/>
      <c r="AM61" s="252"/>
      <c r="AN61" s="252"/>
      <c r="AO61" s="252"/>
      <c r="AP61" s="252"/>
      <c r="AQ61" s="252"/>
      <c r="AR61" s="252"/>
      <c r="AS61" s="252"/>
      <c r="AT61" s="252"/>
    </row>
    <row r="62" spans="1:46" x14ac:dyDescent="0.2">
      <c r="A62" s="257"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c r="AR62" s="252"/>
      <c r="AS62" s="252"/>
      <c r="AT62" s="252"/>
    </row>
    <row r="63" spans="1:46" x14ac:dyDescent="0.2">
      <c r="A63" s="257" t="s">
        <v>550</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c r="AQ63" s="252"/>
      <c r="AR63" s="252"/>
      <c r="AS63" s="252"/>
      <c r="AT63" s="252"/>
    </row>
    <row r="64" spans="1:46" x14ac:dyDescent="0.2">
      <c r="A64" s="257" t="s">
        <v>550</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c r="AQ64" s="252"/>
      <c r="AR64" s="252"/>
      <c r="AS64" s="252"/>
      <c r="AT64" s="252"/>
    </row>
    <row r="65" spans="1:46" ht="31.5" x14ac:dyDescent="0.2">
      <c r="A65" s="257" t="s">
        <v>554</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c r="AQ65" s="252"/>
      <c r="AR65" s="252"/>
      <c r="AS65" s="252"/>
      <c r="AT65" s="252"/>
    </row>
    <row r="66" spans="1:46" ht="28.5" x14ac:dyDescent="0.2">
      <c r="A66" s="258" t="s">
        <v>319</v>
      </c>
      <c r="B66" s="256">
        <f t="shared" ref="B66:AA66" si="72">B59+B60</f>
        <v>0</v>
      </c>
      <c r="C66" s="256">
        <f t="shared" si="72"/>
        <v>0</v>
      </c>
      <c r="D66" s="256">
        <f t="shared" si="72"/>
        <v>0</v>
      </c>
      <c r="E66" s="256">
        <f t="shared" si="72"/>
        <v>0</v>
      </c>
      <c r="F66" s="256">
        <f t="shared" si="72"/>
        <v>0</v>
      </c>
      <c r="G66" s="256">
        <f t="shared" si="72"/>
        <v>0</v>
      </c>
      <c r="H66" s="256">
        <f t="shared" si="72"/>
        <v>0</v>
      </c>
      <c r="I66" s="256">
        <f t="shared" si="72"/>
        <v>0</v>
      </c>
      <c r="J66" s="256">
        <f t="shared" si="72"/>
        <v>0</v>
      </c>
      <c r="K66" s="256">
        <f t="shared" si="72"/>
        <v>0</v>
      </c>
      <c r="L66" s="256">
        <f t="shared" si="72"/>
        <v>0</v>
      </c>
      <c r="M66" s="256">
        <f t="shared" si="72"/>
        <v>0</v>
      </c>
      <c r="N66" s="256">
        <f t="shared" si="72"/>
        <v>0</v>
      </c>
      <c r="O66" s="256">
        <f t="shared" si="72"/>
        <v>0</v>
      </c>
      <c r="P66" s="256">
        <f t="shared" si="72"/>
        <v>0</v>
      </c>
      <c r="Q66" s="256">
        <f t="shared" si="72"/>
        <v>0</v>
      </c>
      <c r="R66" s="256">
        <f t="shared" si="72"/>
        <v>0</v>
      </c>
      <c r="S66" s="256">
        <f t="shared" si="72"/>
        <v>0</v>
      </c>
      <c r="T66" s="256">
        <f t="shared" si="72"/>
        <v>0</v>
      </c>
      <c r="U66" s="256">
        <f t="shared" si="72"/>
        <v>0</v>
      </c>
      <c r="V66" s="256">
        <f t="shared" si="72"/>
        <v>0</v>
      </c>
      <c r="W66" s="256">
        <f t="shared" si="72"/>
        <v>0</v>
      </c>
      <c r="X66" s="256">
        <f t="shared" si="72"/>
        <v>0</v>
      </c>
      <c r="Y66" s="256">
        <f t="shared" si="72"/>
        <v>0</v>
      </c>
      <c r="Z66" s="256">
        <f t="shared" si="72"/>
        <v>0</v>
      </c>
      <c r="AA66" s="256">
        <f t="shared" si="72"/>
        <v>0</v>
      </c>
      <c r="AB66" s="256">
        <f t="shared" ref="AB66:AT66" si="73">AB59+AB60</f>
        <v>0</v>
      </c>
      <c r="AC66" s="256">
        <f t="shared" si="73"/>
        <v>0</v>
      </c>
      <c r="AD66" s="256">
        <f t="shared" si="73"/>
        <v>0</v>
      </c>
      <c r="AE66" s="256">
        <f t="shared" si="73"/>
        <v>0</v>
      </c>
      <c r="AF66" s="256">
        <f t="shared" si="73"/>
        <v>0</v>
      </c>
      <c r="AG66" s="256">
        <f t="shared" si="73"/>
        <v>0</v>
      </c>
      <c r="AH66" s="256">
        <f t="shared" si="73"/>
        <v>0</v>
      </c>
      <c r="AI66" s="256">
        <f t="shared" si="73"/>
        <v>0</v>
      </c>
      <c r="AJ66" s="256">
        <f t="shared" si="73"/>
        <v>0</v>
      </c>
      <c r="AK66" s="256">
        <f t="shared" si="73"/>
        <v>0</v>
      </c>
      <c r="AL66" s="256">
        <f t="shared" si="73"/>
        <v>0</v>
      </c>
      <c r="AM66" s="256">
        <f t="shared" si="73"/>
        <v>0</v>
      </c>
      <c r="AN66" s="256">
        <f t="shared" si="73"/>
        <v>0</v>
      </c>
      <c r="AO66" s="256">
        <f t="shared" si="73"/>
        <v>0</v>
      </c>
      <c r="AP66" s="256">
        <f t="shared" si="73"/>
        <v>0</v>
      </c>
      <c r="AQ66" s="256">
        <f t="shared" si="73"/>
        <v>0</v>
      </c>
      <c r="AR66" s="256">
        <f t="shared" si="73"/>
        <v>0</v>
      </c>
      <c r="AS66" s="256">
        <f t="shared" si="73"/>
        <v>0</v>
      </c>
      <c r="AT66" s="256">
        <f t="shared" si="73"/>
        <v>0</v>
      </c>
    </row>
    <row r="67" spans="1:46" x14ac:dyDescent="0.2">
      <c r="A67" s="257" t="s">
        <v>314</v>
      </c>
      <c r="C67" s="252"/>
      <c r="D67" s="252"/>
      <c r="E67" s="252"/>
      <c r="F67" s="252"/>
      <c r="G67" s="252"/>
      <c r="H67" s="252">
        <f>-($B$25)*$B$28/$B$27</f>
        <v>-13360928.910666665</v>
      </c>
      <c r="I67" s="252">
        <f t="shared" ref="I67:AT67" si="74">-($B$25)*$B$28/$B$27</f>
        <v>-13360928.910666665</v>
      </c>
      <c r="J67" s="252">
        <f t="shared" si="74"/>
        <v>-13360928.910666665</v>
      </c>
      <c r="K67" s="252">
        <f t="shared" si="74"/>
        <v>-13360928.910666665</v>
      </c>
      <c r="L67" s="252">
        <f t="shared" si="74"/>
        <v>-13360928.910666665</v>
      </c>
      <c r="M67" s="252">
        <f t="shared" si="74"/>
        <v>-13360928.910666665</v>
      </c>
      <c r="N67" s="252">
        <f t="shared" si="74"/>
        <v>-13360928.910666665</v>
      </c>
      <c r="O67" s="252">
        <f t="shared" si="74"/>
        <v>-13360928.910666665</v>
      </c>
      <c r="P67" s="252">
        <f t="shared" si="74"/>
        <v>-13360928.910666665</v>
      </c>
      <c r="Q67" s="252">
        <f t="shared" si="74"/>
        <v>-13360928.910666665</v>
      </c>
      <c r="R67" s="252">
        <f t="shared" si="74"/>
        <v>-13360928.910666665</v>
      </c>
      <c r="S67" s="252">
        <f t="shared" si="74"/>
        <v>-13360928.910666665</v>
      </c>
      <c r="T67" s="252">
        <f t="shared" si="74"/>
        <v>-13360928.910666665</v>
      </c>
      <c r="U67" s="252">
        <f t="shared" si="74"/>
        <v>-13360928.910666665</v>
      </c>
      <c r="V67" s="252">
        <f t="shared" si="74"/>
        <v>-13360928.910666665</v>
      </c>
      <c r="W67" s="252">
        <f t="shared" si="74"/>
        <v>-13360928.910666665</v>
      </c>
      <c r="X67" s="252">
        <f t="shared" si="74"/>
        <v>-13360928.910666665</v>
      </c>
      <c r="Y67" s="252">
        <f t="shared" si="74"/>
        <v>-13360928.910666665</v>
      </c>
      <c r="Z67" s="252">
        <f t="shared" si="74"/>
        <v>-13360928.910666665</v>
      </c>
      <c r="AA67" s="252">
        <f t="shared" si="74"/>
        <v>-13360928.910666665</v>
      </c>
      <c r="AB67" s="252">
        <f t="shared" si="74"/>
        <v>-13360928.910666665</v>
      </c>
      <c r="AC67" s="252">
        <f t="shared" si="74"/>
        <v>-13360928.910666665</v>
      </c>
      <c r="AD67" s="252">
        <f t="shared" si="74"/>
        <v>-13360928.910666665</v>
      </c>
      <c r="AE67" s="252">
        <f t="shared" si="74"/>
        <v>-13360928.910666665</v>
      </c>
      <c r="AF67" s="252">
        <f t="shared" si="74"/>
        <v>-13360928.910666665</v>
      </c>
      <c r="AG67" s="252">
        <f t="shared" si="74"/>
        <v>-13360928.910666665</v>
      </c>
      <c r="AH67" s="252">
        <f t="shared" si="74"/>
        <v>-13360928.910666665</v>
      </c>
      <c r="AI67" s="252">
        <f t="shared" si="74"/>
        <v>-13360928.910666665</v>
      </c>
      <c r="AJ67" s="252">
        <f t="shared" si="74"/>
        <v>-13360928.910666665</v>
      </c>
      <c r="AK67" s="252">
        <f t="shared" si="74"/>
        <v>-13360928.910666665</v>
      </c>
      <c r="AL67" s="252">
        <f t="shared" si="74"/>
        <v>-13360928.910666665</v>
      </c>
      <c r="AM67" s="252">
        <f t="shared" si="74"/>
        <v>-13360928.910666665</v>
      </c>
      <c r="AN67" s="252">
        <f t="shared" si="74"/>
        <v>-13360928.910666665</v>
      </c>
      <c r="AO67" s="252">
        <f t="shared" si="74"/>
        <v>-13360928.910666665</v>
      </c>
      <c r="AP67" s="252">
        <f t="shared" si="74"/>
        <v>-13360928.910666665</v>
      </c>
      <c r="AQ67" s="252">
        <f t="shared" si="74"/>
        <v>-13360928.910666665</v>
      </c>
      <c r="AR67" s="252">
        <f t="shared" si="74"/>
        <v>-13360928.910666665</v>
      </c>
      <c r="AS67" s="252">
        <f t="shared" si="74"/>
        <v>-13360928.910666665</v>
      </c>
      <c r="AT67" s="252">
        <f t="shared" si="74"/>
        <v>-13360928.910666665</v>
      </c>
    </row>
    <row r="68" spans="1:46" ht="28.5" x14ac:dyDescent="0.2">
      <c r="A68" s="258" t="s">
        <v>315</v>
      </c>
      <c r="B68" s="256">
        <f t="shared" ref="B68:J68" si="75">B66+B67</f>
        <v>0</v>
      </c>
      <c r="C68" s="256">
        <f>C66+C67</f>
        <v>0</v>
      </c>
      <c r="D68" s="256">
        <f>D66+D67</f>
        <v>0</v>
      </c>
      <c r="E68" s="256">
        <f t="shared" si="75"/>
        <v>0</v>
      </c>
      <c r="F68" s="256">
        <f t="shared" si="75"/>
        <v>0</v>
      </c>
      <c r="G68" s="256">
        <f t="shared" si="75"/>
        <v>0</v>
      </c>
      <c r="H68" s="256">
        <f t="shared" si="75"/>
        <v>-13360928.910666665</v>
      </c>
      <c r="I68" s="256">
        <f t="shared" si="75"/>
        <v>-13360928.910666665</v>
      </c>
      <c r="J68" s="256">
        <f t="shared" si="75"/>
        <v>-13360928.910666665</v>
      </c>
      <c r="K68" s="256">
        <f>K66+K67</f>
        <v>-13360928.910666665</v>
      </c>
      <c r="L68" s="256">
        <f>L66+L67</f>
        <v>-13360928.910666665</v>
      </c>
      <c r="M68" s="256">
        <f t="shared" ref="M68:AA68" si="76">M66+M67</f>
        <v>-13360928.910666665</v>
      </c>
      <c r="N68" s="256">
        <f t="shared" si="76"/>
        <v>-13360928.910666665</v>
      </c>
      <c r="O68" s="256">
        <f t="shared" si="76"/>
        <v>-13360928.910666665</v>
      </c>
      <c r="P68" s="256">
        <f t="shared" si="76"/>
        <v>-13360928.910666665</v>
      </c>
      <c r="Q68" s="256">
        <f t="shared" si="76"/>
        <v>-13360928.910666665</v>
      </c>
      <c r="R68" s="256">
        <f t="shared" si="76"/>
        <v>-13360928.910666665</v>
      </c>
      <c r="S68" s="256">
        <f t="shared" si="76"/>
        <v>-13360928.910666665</v>
      </c>
      <c r="T68" s="256">
        <f t="shared" si="76"/>
        <v>-13360928.910666665</v>
      </c>
      <c r="U68" s="256">
        <f t="shared" si="76"/>
        <v>-13360928.910666665</v>
      </c>
      <c r="V68" s="256">
        <f t="shared" si="76"/>
        <v>-13360928.910666665</v>
      </c>
      <c r="W68" s="256">
        <f t="shared" si="76"/>
        <v>-13360928.910666665</v>
      </c>
      <c r="X68" s="256">
        <f t="shared" si="76"/>
        <v>-13360928.910666665</v>
      </c>
      <c r="Y68" s="256">
        <f t="shared" si="76"/>
        <v>-13360928.910666665</v>
      </c>
      <c r="Z68" s="256">
        <f t="shared" si="76"/>
        <v>-13360928.910666665</v>
      </c>
      <c r="AA68" s="256">
        <f t="shared" si="76"/>
        <v>-13360928.910666665</v>
      </c>
      <c r="AB68" s="256">
        <f t="shared" ref="AB68:AT68" si="77">AB66+AB67</f>
        <v>-13360928.910666665</v>
      </c>
      <c r="AC68" s="256">
        <f t="shared" si="77"/>
        <v>-13360928.910666665</v>
      </c>
      <c r="AD68" s="256">
        <f t="shared" si="77"/>
        <v>-13360928.910666665</v>
      </c>
      <c r="AE68" s="256">
        <f t="shared" si="77"/>
        <v>-13360928.910666665</v>
      </c>
      <c r="AF68" s="256">
        <f t="shared" si="77"/>
        <v>-13360928.910666665</v>
      </c>
      <c r="AG68" s="256">
        <f t="shared" si="77"/>
        <v>-13360928.910666665</v>
      </c>
      <c r="AH68" s="256">
        <f t="shared" si="77"/>
        <v>-13360928.910666665</v>
      </c>
      <c r="AI68" s="256">
        <f t="shared" si="77"/>
        <v>-13360928.910666665</v>
      </c>
      <c r="AJ68" s="256">
        <f t="shared" si="77"/>
        <v>-13360928.910666665</v>
      </c>
      <c r="AK68" s="256">
        <f t="shared" si="77"/>
        <v>-13360928.910666665</v>
      </c>
      <c r="AL68" s="256">
        <f t="shared" si="77"/>
        <v>-13360928.910666665</v>
      </c>
      <c r="AM68" s="256">
        <f t="shared" si="77"/>
        <v>-13360928.910666665</v>
      </c>
      <c r="AN68" s="256">
        <f t="shared" si="77"/>
        <v>-13360928.910666665</v>
      </c>
      <c r="AO68" s="256">
        <f t="shared" si="77"/>
        <v>-13360928.910666665</v>
      </c>
      <c r="AP68" s="256">
        <f t="shared" si="77"/>
        <v>-13360928.910666665</v>
      </c>
      <c r="AQ68" s="256">
        <f t="shared" si="77"/>
        <v>-13360928.910666665</v>
      </c>
      <c r="AR68" s="256">
        <f t="shared" si="77"/>
        <v>-13360928.910666665</v>
      </c>
      <c r="AS68" s="256">
        <f t="shared" si="77"/>
        <v>-13360928.910666665</v>
      </c>
      <c r="AT68" s="256">
        <f t="shared" si="77"/>
        <v>-13360928.910666665</v>
      </c>
    </row>
    <row r="69" spans="1:46" x14ac:dyDescent="0.2">
      <c r="A69" s="257" t="s">
        <v>313</v>
      </c>
      <c r="B69" s="252">
        <f t="shared" ref="B69:AA69" si="78">-B56</f>
        <v>0</v>
      </c>
      <c r="C69" s="252">
        <f t="shared" si="78"/>
        <v>0</v>
      </c>
      <c r="D69" s="252">
        <f t="shared" si="78"/>
        <v>0</v>
      </c>
      <c r="E69" s="252">
        <f t="shared" si="78"/>
        <v>0</v>
      </c>
      <c r="F69" s="252">
        <f t="shared" si="78"/>
        <v>0</v>
      </c>
      <c r="G69" s="252">
        <f t="shared" si="78"/>
        <v>0</v>
      </c>
      <c r="H69" s="252">
        <f t="shared" si="78"/>
        <v>0</v>
      </c>
      <c r="I69" s="252">
        <f t="shared" si="78"/>
        <v>0</v>
      </c>
      <c r="J69" s="252">
        <f t="shared" si="78"/>
        <v>0</v>
      </c>
      <c r="K69" s="252">
        <f t="shared" si="78"/>
        <v>0</v>
      </c>
      <c r="L69" s="252">
        <f t="shared" si="78"/>
        <v>0</v>
      </c>
      <c r="M69" s="252">
        <f t="shared" si="78"/>
        <v>0</v>
      </c>
      <c r="N69" s="252">
        <f t="shared" si="78"/>
        <v>0</v>
      </c>
      <c r="O69" s="252">
        <f t="shared" si="78"/>
        <v>0</v>
      </c>
      <c r="P69" s="252">
        <f t="shared" si="78"/>
        <v>0</v>
      </c>
      <c r="Q69" s="252">
        <f t="shared" si="78"/>
        <v>0</v>
      </c>
      <c r="R69" s="252">
        <f t="shared" si="78"/>
        <v>0</v>
      </c>
      <c r="S69" s="252">
        <f t="shared" si="78"/>
        <v>0</v>
      </c>
      <c r="T69" s="252">
        <f t="shared" si="78"/>
        <v>0</v>
      </c>
      <c r="U69" s="252">
        <f t="shared" si="78"/>
        <v>0</v>
      </c>
      <c r="V69" s="252">
        <f t="shared" si="78"/>
        <v>0</v>
      </c>
      <c r="W69" s="252">
        <f t="shared" si="78"/>
        <v>0</v>
      </c>
      <c r="X69" s="252">
        <f t="shared" si="78"/>
        <v>0</v>
      </c>
      <c r="Y69" s="252">
        <f t="shared" si="78"/>
        <v>0</v>
      </c>
      <c r="Z69" s="252">
        <f t="shared" si="78"/>
        <v>0</v>
      </c>
      <c r="AA69" s="252">
        <f t="shared" si="78"/>
        <v>0</v>
      </c>
      <c r="AB69" s="252">
        <f t="shared" ref="AB69:AT69" si="79">-AB56</f>
        <v>0</v>
      </c>
      <c r="AC69" s="252">
        <f t="shared" si="79"/>
        <v>0</v>
      </c>
      <c r="AD69" s="252">
        <f t="shared" si="79"/>
        <v>0</v>
      </c>
      <c r="AE69" s="252">
        <f t="shared" si="79"/>
        <v>0</v>
      </c>
      <c r="AF69" s="252">
        <f t="shared" si="79"/>
        <v>0</v>
      </c>
      <c r="AG69" s="252">
        <f t="shared" si="79"/>
        <v>0</v>
      </c>
      <c r="AH69" s="252">
        <f t="shared" si="79"/>
        <v>0</v>
      </c>
      <c r="AI69" s="252">
        <f t="shared" si="79"/>
        <v>0</v>
      </c>
      <c r="AJ69" s="252">
        <f t="shared" si="79"/>
        <v>0</v>
      </c>
      <c r="AK69" s="252">
        <f t="shared" si="79"/>
        <v>0</v>
      </c>
      <c r="AL69" s="252">
        <f t="shared" si="79"/>
        <v>0</v>
      </c>
      <c r="AM69" s="252">
        <f t="shared" si="79"/>
        <v>0</v>
      </c>
      <c r="AN69" s="252">
        <f t="shared" si="79"/>
        <v>0</v>
      </c>
      <c r="AO69" s="252">
        <f t="shared" si="79"/>
        <v>0</v>
      </c>
      <c r="AP69" s="252">
        <f t="shared" si="79"/>
        <v>0</v>
      </c>
      <c r="AQ69" s="252">
        <f t="shared" si="79"/>
        <v>0</v>
      </c>
      <c r="AR69" s="252">
        <f t="shared" si="79"/>
        <v>0</v>
      </c>
      <c r="AS69" s="252">
        <f t="shared" si="79"/>
        <v>0</v>
      </c>
      <c r="AT69" s="252">
        <f t="shared" si="79"/>
        <v>0</v>
      </c>
    </row>
    <row r="70" spans="1:46" ht="14.25" x14ac:dyDescent="0.2">
      <c r="A70" s="258" t="s">
        <v>318</v>
      </c>
      <c r="B70" s="256">
        <f t="shared" ref="B70:AA70" si="80">B68+B69</f>
        <v>0</v>
      </c>
      <c r="C70" s="256">
        <f t="shared" si="80"/>
        <v>0</v>
      </c>
      <c r="D70" s="256">
        <f t="shared" si="80"/>
        <v>0</v>
      </c>
      <c r="E70" s="256">
        <f t="shared" si="80"/>
        <v>0</v>
      </c>
      <c r="F70" s="256">
        <f t="shared" si="80"/>
        <v>0</v>
      </c>
      <c r="G70" s="256">
        <f t="shared" si="80"/>
        <v>0</v>
      </c>
      <c r="H70" s="256">
        <f t="shared" si="80"/>
        <v>-13360928.910666665</v>
      </c>
      <c r="I70" s="256">
        <f t="shared" si="80"/>
        <v>-13360928.910666665</v>
      </c>
      <c r="J70" s="256">
        <f t="shared" si="80"/>
        <v>-13360928.910666665</v>
      </c>
      <c r="K70" s="256">
        <f t="shared" si="80"/>
        <v>-13360928.910666665</v>
      </c>
      <c r="L70" s="256">
        <f t="shared" si="80"/>
        <v>-13360928.910666665</v>
      </c>
      <c r="M70" s="256">
        <f t="shared" si="80"/>
        <v>-13360928.910666665</v>
      </c>
      <c r="N70" s="256">
        <f t="shared" si="80"/>
        <v>-13360928.910666665</v>
      </c>
      <c r="O70" s="256">
        <f t="shared" si="80"/>
        <v>-13360928.910666665</v>
      </c>
      <c r="P70" s="256">
        <f t="shared" si="80"/>
        <v>-13360928.910666665</v>
      </c>
      <c r="Q70" s="256">
        <f t="shared" si="80"/>
        <v>-13360928.910666665</v>
      </c>
      <c r="R70" s="256">
        <f t="shared" si="80"/>
        <v>-13360928.910666665</v>
      </c>
      <c r="S70" s="256">
        <f t="shared" si="80"/>
        <v>-13360928.910666665</v>
      </c>
      <c r="T70" s="256">
        <f t="shared" si="80"/>
        <v>-13360928.910666665</v>
      </c>
      <c r="U70" s="256">
        <f t="shared" si="80"/>
        <v>-13360928.910666665</v>
      </c>
      <c r="V70" s="256">
        <f t="shared" si="80"/>
        <v>-13360928.910666665</v>
      </c>
      <c r="W70" s="256">
        <f t="shared" si="80"/>
        <v>-13360928.910666665</v>
      </c>
      <c r="X70" s="256">
        <f t="shared" si="80"/>
        <v>-13360928.910666665</v>
      </c>
      <c r="Y70" s="256">
        <f t="shared" si="80"/>
        <v>-13360928.910666665</v>
      </c>
      <c r="Z70" s="256">
        <f t="shared" si="80"/>
        <v>-13360928.910666665</v>
      </c>
      <c r="AA70" s="256">
        <f t="shared" si="80"/>
        <v>-13360928.910666665</v>
      </c>
      <c r="AB70" s="256">
        <f t="shared" ref="AB70:AT70" si="81">AB68+AB69</f>
        <v>-13360928.910666665</v>
      </c>
      <c r="AC70" s="256">
        <f t="shared" si="81"/>
        <v>-13360928.910666665</v>
      </c>
      <c r="AD70" s="256">
        <f t="shared" si="81"/>
        <v>-13360928.910666665</v>
      </c>
      <c r="AE70" s="256">
        <f t="shared" si="81"/>
        <v>-13360928.910666665</v>
      </c>
      <c r="AF70" s="256">
        <f t="shared" si="81"/>
        <v>-13360928.910666665</v>
      </c>
      <c r="AG70" s="256">
        <f t="shared" si="81"/>
        <v>-13360928.910666665</v>
      </c>
      <c r="AH70" s="256">
        <f t="shared" si="81"/>
        <v>-13360928.910666665</v>
      </c>
      <c r="AI70" s="256">
        <f t="shared" si="81"/>
        <v>-13360928.910666665</v>
      </c>
      <c r="AJ70" s="256">
        <f t="shared" si="81"/>
        <v>-13360928.910666665</v>
      </c>
      <c r="AK70" s="256">
        <f t="shared" si="81"/>
        <v>-13360928.910666665</v>
      </c>
      <c r="AL70" s="256">
        <f t="shared" si="81"/>
        <v>-13360928.910666665</v>
      </c>
      <c r="AM70" s="256">
        <f t="shared" si="81"/>
        <v>-13360928.910666665</v>
      </c>
      <c r="AN70" s="256">
        <f t="shared" si="81"/>
        <v>-13360928.910666665</v>
      </c>
      <c r="AO70" s="256">
        <f t="shared" si="81"/>
        <v>-13360928.910666665</v>
      </c>
      <c r="AP70" s="256">
        <f t="shared" si="81"/>
        <v>-13360928.910666665</v>
      </c>
      <c r="AQ70" s="256">
        <f t="shared" si="81"/>
        <v>-13360928.910666665</v>
      </c>
      <c r="AR70" s="256">
        <f t="shared" si="81"/>
        <v>-13360928.910666665</v>
      </c>
      <c r="AS70" s="256">
        <f t="shared" si="81"/>
        <v>-13360928.910666665</v>
      </c>
      <c r="AT70" s="256">
        <f t="shared" si="81"/>
        <v>-13360928.910666665</v>
      </c>
    </row>
    <row r="71" spans="1:46" x14ac:dyDescent="0.2">
      <c r="A71" s="257" t="s">
        <v>312</v>
      </c>
      <c r="B71" s="252">
        <f t="shared" ref="B71:AA71" si="82">-B70*$B$36</f>
        <v>0</v>
      </c>
      <c r="C71" s="252">
        <f t="shared" si="82"/>
        <v>0</v>
      </c>
      <c r="D71" s="252">
        <f t="shared" si="82"/>
        <v>0</v>
      </c>
      <c r="E71" s="252">
        <f t="shared" si="82"/>
        <v>0</v>
      </c>
      <c r="F71" s="252">
        <f t="shared" si="82"/>
        <v>0</v>
      </c>
      <c r="G71" s="252">
        <f t="shared" si="82"/>
        <v>0</v>
      </c>
      <c r="H71" s="252">
        <f t="shared" si="82"/>
        <v>2672185.7821333334</v>
      </c>
      <c r="I71" s="252">
        <f t="shared" si="82"/>
        <v>2672185.7821333334</v>
      </c>
      <c r="J71" s="252">
        <f t="shared" si="82"/>
        <v>2672185.7821333334</v>
      </c>
      <c r="K71" s="252">
        <f t="shared" si="82"/>
        <v>2672185.7821333334</v>
      </c>
      <c r="L71" s="252">
        <f t="shared" si="82"/>
        <v>2672185.7821333334</v>
      </c>
      <c r="M71" s="252">
        <f t="shared" si="82"/>
        <v>2672185.7821333334</v>
      </c>
      <c r="N71" s="252">
        <f t="shared" si="82"/>
        <v>2672185.7821333334</v>
      </c>
      <c r="O71" s="252">
        <f t="shared" si="82"/>
        <v>2672185.7821333334</v>
      </c>
      <c r="P71" s="252">
        <f t="shared" si="82"/>
        <v>2672185.7821333334</v>
      </c>
      <c r="Q71" s="252">
        <f t="shared" si="82"/>
        <v>2672185.7821333334</v>
      </c>
      <c r="R71" s="252">
        <f t="shared" si="82"/>
        <v>2672185.7821333334</v>
      </c>
      <c r="S71" s="252">
        <f t="shared" si="82"/>
        <v>2672185.7821333334</v>
      </c>
      <c r="T71" s="252">
        <f t="shared" si="82"/>
        <v>2672185.7821333334</v>
      </c>
      <c r="U71" s="252">
        <f t="shared" si="82"/>
        <v>2672185.7821333334</v>
      </c>
      <c r="V71" s="252">
        <f t="shared" si="82"/>
        <v>2672185.7821333334</v>
      </c>
      <c r="W71" s="252">
        <f t="shared" si="82"/>
        <v>2672185.7821333334</v>
      </c>
      <c r="X71" s="252">
        <f t="shared" si="82"/>
        <v>2672185.7821333334</v>
      </c>
      <c r="Y71" s="252">
        <f t="shared" si="82"/>
        <v>2672185.7821333334</v>
      </c>
      <c r="Z71" s="252">
        <f t="shared" si="82"/>
        <v>2672185.7821333334</v>
      </c>
      <c r="AA71" s="252">
        <f t="shared" si="82"/>
        <v>2672185.7821333334</v>
      </c>
      <c r="AB71" s="252">
        <f t="shared" ref="AB71:AT71" si="83">-AB70*$B$36</f>
        <v>2672185.7821333334</v>
      </c>
      <c r="AC71" s="252">
        <f t="shared" si="83"/>
        <v>2672185.7821333334</v>
      </c>
      <c r="AD71" s="252">
        <f t="shared" si="83"/>
        <v>2672185.7821333334</v>
      </c>
      <c r="AE71" s="252">
        <f t="shared" si="83"/>
        <v>2672185.7821333334</v>
      </c>
      <c r="AF71" s="252">
        <f t="shared" si="83"/>
        <v>2672185.7821333334</v>
      </c>
      <c r="AG71" s="252">
        <f t="shared" si="83"/>
        <v>2672185.7821333334</v>
      </c>
      <c r="AH71" s="252">
        <f t="shared" si="83"/>
        <v>2672185.7821333334</v>
      </c>
      <c r="AI71" s="252">
        <f t="shared" si="83"/>
        <v>2672185.7821333334</v>
      </c>
      <c r="AJ71" s="252">
        <f t="shared" si="83"/>
        <v>2672185.7821333334</v>
      </c>
      <c r="AK71" s="252">
        <f t="shared" si="83"/>
        <v>2672185.7821333334</v>
      </c>
      <c r="AL71" s="252">
        <f t="shared" si="83"/>
        <v>2672185.7821333334</v>
      </c>
      <c r="AM71" s="252">
        <f t="shared" si="83"/>
        <v>2672185.7821333334</v>
      </c>
      <c r="AN71" s="252">
        <f t="shared" si="83"/>
        <v>2672185.7821333334</v>
      </c>
      <c r="AO71" s="252">
        <f t="shared" si="83"/>
        <v>2672185.7821333334</v>
      </c>
      <c r="AP71" s="252">
        <f t="shared" si="83"/>
        <v>2672185.7821333334</v>
      </c>
      <c r="AQ71" s="252">
        <f t="shared" si="83"/>
        <v>2672185.7821333334</v>
      </c>
      <c r="AR71" s="252">
        <f t="shared" si="83"/>
        <v>2672185.7821333334</v>
      </c>
      <c r="AS71" s="252">
        <f t="shared" si="83"/>
        <v>2672185.7821333334</v>
      </c>
      <c r="AT71" s="252">
        <f t="shared" si="83"/>
        <v>2672185.7821333334</v>
      </c>
    </row>
    <row r="72" spans="1:46" ht="15" thickBot="1" x14ac:dyDescent="0.25">
      <c r="A72" s="259" t="s">
        <v>317</v>
      </c>
      <c r="B72" s="260">
        <f t="shared" ref="B72:AA72" si="84">B70+B71</f>
        <v>0</v>
      </c>
      <c r="C72" s="260">
        <f t="shared" si="84"/>
        <v>0</v>
      </c>
      <c r="D72" s="260">
        <f t="shared" si="84"/>
        <v>0</v>
      </c>
      <c r="E72" s="260">
        <f t="shared" si="84"/>
        <v>0</v>
      </c>
      <c r="F72" s="260">
        <f t="shared" si="84"/>
        <v>0</v>
      </c>
      <c r="G72" s="260">
        <f t="shared" si="84"/>
        <v>0</v>
      </c>
      <c r="H72" s="260">
        <f t="shared" si="84"/>
        <v>-10688743.128533332</v>
      </c>
      <c r="I72" s="260">
        <f t="shared" si="84"/>
        <v>-10688743.128533332</v>
      </c>
      <c r="J72" s="260">
        <f t="shared" si="84"/>
        <v>-10688743.128533332</v>
      </c>
      <c r="K72" s="260">
        <f t="shared" si="84"/>
        <v>-10688743.128533332</v>
      </c>
      <c r="L72" s="260">
        <f t="shared" si="84"/>
        <v>-10688743.128533332</v>
      </c>
      <c r="M72" s="260">
        <f t="shared" si="84"/>
        <v>-10688743.128533332</v>
      </c>
      <c r="N72" s="260">
        <f t="shared" si="84"/>
        <v>-10688743.128533332</v>
      </c>
      <c r="O72" s="260">
        <f t="shared" si="84"/>
        <v>-10688743.128533332</v>
      </c>
      <c r="P72" s="260">
        <f t="shared" si="84"/>
        <v>-10688743.128533332</v>
      </c>
      <c r="Q72" s="260">
        <f t="shared" si="84"/>
        <v>-10688743.128533332</v>
      </c>
      <c r="R72" s="260">
        <f t="shared" si="84"/>
        <v>-10688743.128533332</v>
      </c>
      <c r="S72" s="260">
        <f t="shared" si="84"/>
        <v>-10688743.128533332</v>
      </c>
      <c r="T72" s="260">
        <f t="shared" si="84"/>
        <v>-10688743.128533332</v>
      </c>
      <c r="U72" s="260">
        <f t="shared" si="84"/>
        <v>-10688743.128533332</v>
      </c>
      <c r="V72" s="260">
        <f t="shared" si="84"/>
        <v>-10688743.128533332</v>
      </c>
      <c r="W72" s="260">
        <f t="shared" si="84"/>
        <v>-10688743.128533332</v>
      </c>
      <c r="X72" s="260">
        <f t="shared" si="84"/>
        <v>-10688743.128533332</v>
      </c>
      <c r="Y72" s="260">
        <f t="shared" si="84"/>
        <v>-10688743.128533332</v>
      </c>
      <c r="Z72" s="260">
        <f t="shared" si="84"/>
        <v>-10688743.128533332</v>
      </c>
      <c r="AA72" s="260">
        <f t="shared" si="84"/>
        <v>-10688743.128533332</v>
      </c>
      <c r="AB72" s="260">
        <f t="shared" ref="AB72:AT72" si="85">AB70+AB71</f>
        <v>-10688743.128533332</v>
      </c>
      <c r="AC72" s="260">
        <f t="shared" si="85"/>
        <v>-10688743.128533332</v>
      </c>
      <c r="AD72" s="260">
        <f t="shared" si="85"/>
        <v>-10688743.128533332</v>
      </c>
      <c r="AE72" s="260">
        <f t="shared" si="85"/>
        <v>-10688743.128533332</v>
      </c>
      <c r="AF72" s="260">
        <f t="shared" si="85"/>
        <v>-10688743.128533332</v>
      </c>
      <c r="AG72" s="260">
        <f t="shared" si="85"/>
        <v>-10688743.128533332</v>
      </c>
      <c r="AH72" s="260">
        <f t="shared" si="85"/>
        <v>-10688743.128533332</v>
      </c>
      <c r="AI72" s="260">
        <f t="shared" si="85"/>
        <v>-10688743.128533332</v>
      </c>
      <c r="AJ72" s="260">
        <f t="shared" si="85"/>
        <v>-10688743.128533332</v>
      </c>
      <c r="AK72" s="260">
        <f t="shared" si="85"/>
        <v>-10688743.128533332</v>
      </c>
      <c r="AL72" s="260">
        <f t="shared" si="85"/>
        <v>-10688743.128533332</v>
      </c>
      <c r="AM72" s="260">
        <f t="shared" si="85"/>
        <v>-10688743.128533332</v>
      </c>
      <c r="AN72" s="260">
        <f t="shared" si="85"/>
        <v>-10688743.128533332</v>
      </c>
      <c r="AO72" s="260">
        <f t="shared" si="85"/>
        <v>-10688743.128533332</v>
      </c>
      <c r="AP72" s="260">
        <f t="shared" si="85"/>
        <v>-10688743.128533332</v>
      </c>
      <c r="AQ72" s="260">
        <f t="shared" si="85"/>
        <v>-10688743.128533332</v>
      </c>
      <c r="AR72" s="260">
        <f t="shared" si="85"/>
        <v>-10688743.128533332</v>
      </c>
      <c r="AS72" s="260">
        <f t="shared" si="85"/>
        <v>-10688743.128533332</v>
      </c>
      <c r="AT72" s="260">
        <f t="shared" si="85"/>
        <v>-10688743.128533332</v>
      </c>
    </row>
    <row r="73" spans="1:46" s="298" customFormat="1" ht="16.5" thickBot="1" x14ac:dyDescent="0.25">
      <c r="A73" s="297"/>
      <c r="B73" s="296">
        <v>0.5</v>
      </c>
      <c r="C73" s="296">
        <f>B73+1</f>
        <v>1.5</v>
      </c>
      <c r="D73" s="296">
        <f t="shared" ref="D73:AA73" si="86">C73+1</f>
        <v>2.5</v>
      </c>
      <c r="E73" s="296">
        <f t="shared" si="86"/>
        <v>3.5</v>
      </c>
      <c r="F73" s="296">
        <f t="shared" si="86"/>
        <v>4.5</v>
      </c>
      <c r="G73" s="296">
        <f t="shared" si="86"/>
        <v>5.5</v>
      </c>
      <c r="H73" s="296">
        <f t="shared" si="86"/>
        <v>6.5</v>
      </c>
      <c r="I73" s="296">
        <f t="shared" si="86"/>
        <v>7.5</v>
      </c>
      <c r="J73" s="296">
        <f t="shared" si="86"/>
        <v>8.5</v>
      </c>
      <c r="K73" s="296">
        <f t="shared" si="86"/>
        <v>9.5</v>
      </c>
      <c r="L73" s="296">
        <f t="shared" si="86"/>
        <v>10.5</v>
      </c>
      <c r="M73" s="296">
        <f t="shared" si="86"/>
        <v>11.5</v>
      </c>
      <c r="N73" s="296">
        <f t="shared" si="86"/>
        <v>12.5</v>
      </c>
      <c r="O73" s="296">
        <f t="shared" si="86"/>
        <v>13.5</v>
      </c>
      <c r="P73" s="296">
        <f t="shared" si="86"/>
        <v>14.5</v>
      </c>
      <c r="Q73" s="296">
        <f t="shared" si="86"/>
        <v>15.5</v>
      </c>
      <c r="R73" s="296">
        <f t="shared" si="86"/>
        <v>16.5</v>
      </c>
      <c r="S73" s="296">
        <f t="shared" si="86"/>
        <v>17.5</v>
      </c>
      <c r="T73" s="296">
        <f t="shared" si="86"/>
        <v>18.5</v>
      </c>
      <c r="U73" s="296">
        <f t="shared" si="86"/>
        <v>19.5</v>
      </c>
      <c r="V73" s="296">
        <f t="shared" si="86"/>
        <v>20.5</v>
      </c>
      <c r="W73" s="296">
        <f t="shared" si="86"/>
        <v>21.5</v>
      </c>
      <c r="X73" s="296">
        <f t="shared" si="86"/>
        <v>22.5</v>
      </c>
      <c r="Y73" s="296">
        <f t="shared" si="86"/>
        <v>23.5</v>
      </c>
      <c r="Z73" s="296">
        <f t="shared" si="86"/>
        <v>24.5</v>
      </c>
      <c r="AA73" s="296">
        <f t="shared" si="86"/>
        <v>25.5</v>
      </c>
      <c r="AB73" s="296">
        <f t="shared" ref="AB73" si="87">AA73+1</f>
        <v>26.5</v>
      </c>
      <c r="AC73" s="296">
        <f t="shared" ref="AC73" si="88">AB73+1</f>
        <v>27.5</v>
      </c>
      <c r="AD73" s="296">
        <f t="shared" ref="AD73" si="89">AC73+1</f>
        <v>28.5</v>
      </c>
      <c r="AE73" s="296">
        <f t="shared" ref="AE73" si="90">AD73+1</f>
        <v>29.5</v>
      </c>
      <c r="AF73" s="296">
        <f t="shared" ref="AF73" si="91">AE73+1</f>
        <v>30.5</v>
      </c>
      <c r="AG73" s="296">
        <f t="shared" ref="AG73" si="92">AF73+1</f>
        <v>31.5</v>
      </c>
      <c r="AH73" s="296">
        <f t="shared" ref="AH73" si="93">AG73+1</f>
        <v>32.5</v>
      </c>
      <c r="AI73" s="296">
        <f t="shared" ref="AI73" si="94">AH73+1</f>
        <v>33.5</v>
      </c>
      <c r="AJ73" s="296">
        <f t="shared" ref="AJ73" si="95">AI73+1</f>
        <v>34.5</v>
      </c>
      <c r="AK73" s="296">
        <f t="shared" ref="AK73" si="96">AJ73+1</f>
        <v>35.5</v>
      </c>
      <c r="AL73" s="296">
        <f t="shared" ref="AL73" si="97">AK73+1</f>
        <v>36.5</v>
      </c>
      <c r="AM73" s="296">
        <f t="shared" ref="AM73" si="98">AL73+1</f>
        <v>37.5</v>
      </c>
      <c r="AN73" s="296">
        <f t="shared" ref="AN73" si="99">AM73+1</f>
        <v>38.5</v>
      </c>
      <c r="AO73" s="296">
        <f t="shared" ref="AO73" si="100">AN73+1</f>
        <v>39.5</v>
      </c>
      <c r="AP73" s="296">
        <f t="shared" ref="AP73" si="101">AO73+1</f>
        <v>40.5</v>
      </c>
      <c r="AQ73" s="296">
        <f t="shared" ref="AQ73" si="102">AP73+1</f>
        <v>41.5</v>
      </c>
      <c r="AR73" s="296">
        <f t="shared" ref="AR73" si="103">AQ73+1</f>
        <v>42.5</v>
      </c>
      <c r="AS73" s="296">
        <f t="shared" ref="AS73" si="104">AR73+1</f>
        <v>43.5</v>
      </c>
      <c r="AT73" s="296">
        <f t="shared" ref="AT73" si="105">AS73+1</f>
        <v>44.5</v>
      </c>
    </row>
    <row r="74" spans="1:46" x14ac:dyDescent="0.2">
      <c r="A74" s="251" t="s">
        <v>316</v>
      </c>
      <c r="B74" s="246">
        <f t="shared" ref="B74:AA74" si="106">B58</f>
        <v>1</v>
      </c>
      <c r="C74" s="246">
        <f t="shared" si="106"/>
        <v>2</v>
      </c>
      <c r="D74" s="246">
        <f t="shared" si="106"/>
        <v>3</v>
      </c>
      <c r="E74" s="246">
        <f t="shared" si="106"/>
        <v>4</v>
      </c>
      <c r="F74" s="246">
        <f t="shared" si="106"/>
        <v>5</v>
      </c>
      <c r="G74" s="246">
        <f t="shared" si="106"/>
        <v>6</v>
      </c>
      <c r="H74" s="246">
        <f t="shared" si="106"/>
        <v>7</v>
      </c>
      <c r="I74" s="246">
        <f t="shared" si="106"/>
        <v>8</v>
      </c>
      <c r="J74" s="246">
        <f t="shared" si="106"/>
        <v>9</v>
      </c>
      <c r="K74" s="246">
        <f t="shared" si="106"/>
        <v>10</v>
      </c>
      <c r="L74" s="246">
        <f t="shared" si="106"/>
        <v>11</v>
      </c>
      <c r="M74" s="246">
        <f t="shared" si="106"/>
        <v>12</v>
      </c>
      <c r="N74" s="246">
        <f t="shared" si="106"/>
        <v>13</v>
      </c>
      <c r="O74" s="246">
        <f t="shared" si="106"/>
        <v>14</v>
      </c>
      <c r="P74" s="246">
        <f t="shared" si="106"/>
        <v>15</v>
      </c>
      <c r="Q74" s="246">
        <f t="shared" si="106"/>
        <v>16</v>
      </c>
      <c r="R74" s="246">
        <f t="shared" si="106"/>
        <v>17</v>
      </c>
      <c r="S74" s="246">
        <f t="shared" si="106"/>
        <v>18</v>
      </c>
      <c r="T74" s="246">
        <f t="shared" si="106"/>
        <v>19</v>
      </c>
      <c r="U74" s="246">
        <f t="shared" si="106"/>
        <v>20</v>
      </c>
      <c r="V74" s="246">
        <f t="shared" si="106"/>
        <v>21</v>
      </c>
      <c r="W74" s="246">
        <f t="shared" si="106"/>
        <v>22</v>
      </c>
      <c r="X74" s="246">
        <f t="shared" si="106"/>
        <v>23</v>
      </c>
      <c r="Y74" s="246">
        <f t="shared" si="106"/>
        <v>24</v>
      </c>
      <c r="Z74" s="246">
        <f t="shared" si="106"/>
        <v>25</v>
      </c>
      <c r="AA74" s="246">
        <f t="shared" si="106"/>
        <v>26</v>
      </c>
      <c r="AB74" s="246">
        <f t="shared" ref="AB74:AT74" si="107">AB58</f>
        <v>27</v>
      </c>
      <c r="AC74" s="246">
        <f t="shared" si="107"/>
        <v>28</v>
      </c>
      <c r="AD74" s="246">
        <f t="shared" si="107"/>
        <v>29</v>
      </c>
      <c r="AE74" s="246">
        <f t="shared" si="107"/>
        <v>30</v>
      </c>
      <c r="AF74" s="246">
        <f t="shared" si="107"/>
        <v>31</v>
      </c>
      <c r="AG74" s="246">
        <f t="shared" si="107"/>
        <v>32</v>
      </c>
      <c r="AH74" s="246">
        <f t="shared" si="107"/>
        <v>33</v>
      </c>
      <c r="AI74" s="246">
        <f t="shared" si="107"/>
        <v>34</v>
      </c>
      <c r="AJ74" s="246">
        <f t="shared" si="107"/>
        <v>35</v>
      </c>
      <c r="AK74" s="246">
        <f t="shared" si="107"/>
        <v>36</v>
      </c>
      <c r="AL74" s="246">
        <f t="shared" si="107"/>
        <v>37</v>
      </c>
      <c r="AM74" s="246">
        <f t="shared" si="107"/>
        <v>38</v>
      </c>
      <c r="AN74" s="246">
        <f t="shared" si="107"/>
        <v>39</v>
      </c>
      <c r="AO74" s="246">
        <f t="shared" si="107"/>
        <v>40</v>
      </c>
      <c r="AP74" s="246">
        <f t="shared" si="107"/>
        <v>41</v>
      </c>
      <c r="AQ74" s="246">
        <f t="shared" si="107"/>
        <v>42</v>
      </c>
      <c r="AR74" s="246">
        <f t="shared" si="107"/>
        <v>43</v>
      </c>
      <c r="AS74" s="246">
        <f t="shared" si="107"/>
        <v>44</v>
      </c>
      <c r="AT74" s="246">
        <f t="shared" si="107"/>
        <v>45</v>
      </c>
    </row>
    <row r="75" spans="1:46" ht="28.5" x14ac:dyDescent="0.2">
      <c r="A75" s="255" t="s">
        <v>315</v>
      </c>
      <c r="B75" s="256">
        <f t="shared" ref="B75:AA75" si="108">B68</f>
        <v>0</v>
      </c>
      <c r="C75" s="256">
        <f t="shared" si="108"/>
        <v>0</v>
      </c>
      <c r="D75" s="256">
        <f>D68</f>
        <v>0</v>
      </c>
      <c r="E75" s="256">
        <f t="shared" si="108"/>
        <v>0</v>
      </c>
      <c r="F75" s="256">
        <f t="shared" si="108"/>
        <v>0</v>
      </c>
      <c r="G75" s="256">
        <f t="shared" si="108"/>
        <v>0</v>
      </c>
      <c r="H75" s="256">
        <f t="shared" si="108"/>
        <v>-13360928.910666665</v>
      </c>
      <c r="I75" s="256">
        <f t="shared" si="108"/>
        <v>-13360928.910666665</v>
      </c>
      <c r="J75" s="256">
        <f t="shared" si="108"/>
        <v>-13360928.910666665</v>
      </c>
      <c r="K75" s="256">
        <f t="shared" si="108"/>
        <v>-13360928.910666665</v>
      </c>
      <c r="L75" s="256">
        <f t="shared" si="108"/>
        <v>-13360928.910666665</v>
      </c>
      <c r="M75" s="256">
        <f t="shared" si="108"/>
        <v>-13360928.910666665</v>
      </c>
      <c r="N75" s="256">
        <f t="shared" si="108"/>
        <v>-13360928.910666665</v>
      </c>
      <c r="O75" s="256">
        <f t="shared" si="108"/>
        <v>-13360928.910666665</v>
      </c>
      <c r="P75" s="256">
        <f t="shared" si="108"/>
        <v>-13360928.910666665</v>
      </c>
      <c r="Q75" s="256">
        <f t="shared" si="108"/>
        <v>-13360928.910666665</v>
      </c>
      <c r="R75" s="256">
        <f t="shared" si="108"/>
        <v>-13360928.910666665</v>
      </c>
      <c r="S75" s="256">
        <f t="shared" si="108"/>
        <v>-13360928.910666665</v>
      </c>
      <c r="T75" s="256">
        <f t="shared" si="108"/>
        <v>-13360928.910666665</v>
      </c>
      <c r="U75" s="256">
        <f t="shared" si="108"/>
        <v>-13360928.910666665</v>
      </c>
      <c r="V75" s="256">
        <f t="shared" si="108"/>
        <v>-13360928.910666665</v>
      </c>
      <c r="W75" s="256">
        <f t="shared" si="108"/>
        <v>-13360928.910666665</v>
      </c>
      <c r="X75" s="256">
        <f t="shared" si="108"/>
        <v>-13360928.910666665</v>
      </c>
      <c r="Y75" s="256">
        <f t="shared" si="108"/>
        <v>-13360928.910666665</v>
      </c>
      <c r="Z75" s="256">
        <f t="shared" si="108"/>
        <v>-13360928.910666665</v>
      </c>
      <c r="AA75" s="256">
        <f t="shared" si="108"/>
        <v>-13360928.910666665</v>
      </c>
      <c r="AB75" s="256">
        <f t="shared" ref="AB75:AT75" si="109">AB68</f>
        <v>-13360928.910666665</v>
      </c>
      <c r="AC75" s="256">
        <f t="shared" si="109"/>
        <v>-13360928.910666665</v>
      </c>
      <c r="AD75" s="256">
        <f t="shared" si="109"/>
        <v>-13360928.910666665</v>
      </c>
      <c r="AE75" s="256">
        <f t="shared" si="109"/>
        <v>-13360928.910666665</v>
      </c>
      <c r="AF75" s="256">
        <f t="shared" si="109"/>
        <v>-13360928.910666665</v>
      </c>
      <c r="AG75" s="256">
        <f t="shared" si="109"/>
        <v>-13360928.910666665</v>
      </c>
      <c r="AH75" s="256">
        <f t="shared" si="109"/>
        <v>-13360928.910666665</v>
      </c>
      <c r="AI75" s="256">
        <f t="shared" si="109"/>
        <v>-13360928.910666665</v>
      </c>
      <c r="AJ75" s="256">
        <f t="shared" si="109"/>
        <v>-13360928.910666665</v>
      </c>
      <c r="AK75" s="256">
        <f t="shared" si="109"/>
        <v>-13360928.910666665</v>
      </c>
      <c r="AL75" s="256">
        <f t="shared" si="109"/>
        <v>-13360928.910666665</v>
      </c>
      <c r="AM75" s="256">
        <f t="shared" si="109"/>
        <v>-13360928.910666665</v>
      </c>
      <c r="AN75" s="256">
        <f t="shared" si="109"/>
        <v>-13360928.910666665</v>
      </c>
      <c r="AO75" s="256">
        <f t="shared" si="109"/>
        <v>-13360928.910666665</v>
      </c>
      <c r="AP75" s="256">
        <f t="shared" si="109"/>
        <v>-13360928.910666665</v>
      </c>
      <c r="AQ75" s="256">
        <f t="shared" si="109"/>
        <v>-13360928.910666665</v>
      </c>
      <c r="AR75" s="256">
        <f t="shared" si="109"/>
        <v>-13360928.910666665</v>
      </c>
      <c r="AS75" s="256">
        <f t="shared" si="109"/>
        <v>-13360928.910666665</v>
      </c>
      <c r="AT75" s="256">
        <f t="shared" si="109"/>
        <v>-13360928.910666665</v>
      </c>
    </row>
    <row r="76" spans="1:46" x14ac:dyDescent="0.2">
      <c r="A76" s="257" t="s">
        <v>314</v>
      </c>
      <c r="B76" s="252">
        <f t="shared" ref="B76:AA76" si="110">-B67</f>
        <v>0</v>
      </c>
      <c r="C76" s="252">
        <f>-C67</f>
        <v>0</v>
      </c>
      <c r="D76" s="252">
        <f t="shared" si="110"/>
        <v>0</v>
      </c>
      <c r="E76" s="252">
        <f t="shared" si="110"/>
        <v>0</v>
      </c>
      <c r="F76" s="252">
        <f t="shared" si="110"/>
        <v>0</v>
      </c>
      <c r="G76" s="252">
        <f t="shared" si="110"/>
        <v>0</v>
      </c>
      <c r="H76" s="252">
        <f t="shared" si="110"/>
        <v>13360928.910666665</v>
      </c>
      <c r="I76" s="252">
        <f t="shared" si="110"/>
        <v>13360928.910666665</v>
      </c>
      <c r="J76" s="252">
        <f t="shared" si="110"/>
        <v>13360928.910666665</v>
      </c>
      <c r="K76" s="252">
        <f t="shared" si="110"/>
        <v>13360928.910666665</v>
      </c>
      <c r="L76" s="252">
        <f>-L67</f>
        <v>13360928.910666665</v>
      </c>
      <c r="M76" s="252">
        <f>-M67</f>
        <v>13360928.910666665</v>
      </c>
      <c r="N76" s="252">
        <f t="shared" si="110"/>
        <v>13360928.910666665</v>
      </c>
      <c r="O76" s="252">
        <f t="shared" si="110"/>
        <v>13360928.910666665</v>
      </c>
      <c r="P76" s="252">
        <f t="shared" si="110"/>
        <v>13360928.910666665</v>
      </c>
      <c r="Q76" s="252">
        <f t="shared" si="110"/>
        <v>13360928.910666665</v>
      </c>
      <c r="R76" s="252">
        <f t="shared" si="110"/>
        <v>13360928.910666665</v>
      </c>
      <c r="S76" s="252">
        <f t="shared" si="110"/>
        <v>13360928.910666665</v>
      </c>
      <c r="T76" s="252">
        <f t="shared" si="110"/>
        <v>13360928.910666665</v>
      </c>
      <c r="U76" s="252">
        <f t="shared" si="110"/>
        <v>13360928.910666665</v>
      </c>
      <c r="V76" s="252">
        <f t="shared" si="110"/>
        <v>13360928.910666665</v>
      </c>
      <c r="W76" s="252">
        <f t="shared" si="110"/>
        <v>13360928.910666665</v>
      </c>
      <c r="X76" s="252">
        <f t="shared" si="110"/>
        <v>13360928.910666665</v>
      </c>
      <c r="Y76" s="252">
        <f t="shared" si="110"/>
        <v>13360928.910666665</v>
      </c>
      <c r="Z76" s="252">
        <f t="shared" si="110"/>
        <v>13360928.910666665</v>
      </c>
      <c r="AA76" s="252">
        <f t="shared" si="110"/>
        <v>13360928.910666665</v>
      </c>
      <c r="AB76" s="252">
        <f t="shared" ref="AB76:AT76" si="111">-AB67</f>
        <v>13360928.910666665</v>
      </c>
      <c r="AC76" s="252">
        <f t="shared" si="111"/>
        <v>13360928.910666665</v>
      </c>
      <c r="AD76" s="252">
        <f t="shared" si="111"/>
        <v>13360928.910666665</v>
      </c>
      <c r="AE76" s="252">
        <f t="shared" si="111"/>
        <v>13360928.910666665</v>
      </c>
      <c r="AF76" s="252">
        <f t="shared" si="111"/>
        <v>13360928.910666665</v>
      </c>
      <c r="AG76" s="252">
        <f t="shared" si="111"/>
        <v>13360928.910666665</v>
      </c>
      <c r="AH76" s="252">
        <f t="shared" si="111"/>
        <v>13360928.910666665</v>
      </c>
      <c r="AI76" s="252">
        <f t="shared" si="111"/>
        <v>13360928.910666665</v>
      </c>
      <c r="AJ76" s="252">
        <f t="shared" si="111"/>
        <v>13360928.910666665</v>
      </c>
      <c r="AK76" s="252">
        <f t="shared" si="111"/>
        <v>13360928.910666665</v>
      </c>
      <c r="AL76" s="252">
        <f t="shared" si="111"/>
        <v>13360928.910666665</v>
      </c>
      <c r="AM76" s="252">
        <f t="shared" si="111"/>
        <v>13360928.910666665</v>
      </c>
      <c r="AN76" s="252">
        <f t="shared" si="111"/>
        <v>13360928.910666665</v>
      </c>
      <c r="AO76" s="252">
        <f t="shared" si="111"/>
        <v>13360928.910666665</v>
      </c>
      <c r="AP76" s="252">
        <f t="shared" si="111"/>
        <v>13360928.910666665</v>
      </c>
      <c r="AQ76" s="252">
        <f t="shared" si="111"/>
        <v>13360928.910666665</v>
      </c>
      <c r="AR76" s="252">
        <f t="shared" si="111"/>
        <v>13360928.910666665</v>
      </c>
      <c r="AS76" s="252">
        <f t="shared" si="111"/>
        <v>13360928.910666665</v>
      </c>
      <c r="AT76" s="252">
        <f t="shared" si="111"/>
        <v>13360928.910666665</v>
      </c>
    </row>
    <row r="77" spans="1:46" x14ac:dyDescent="0.2">
      <c r="A77" s="257" t="s">
        <v>313</v>
      </c>
      <c r="B77" s="252">
        <f t="shared" ref="B77:AA77" si="112">B69</f>
        <v>0</v>
      </c>
      <c r="C77" s="252">
        <f t="shared" si="112"/>
        <v>0</v>
      </c>
      <c r="D77" s="252">
        <f t="shared" si="112"/>
        <v>0</v>
      </c>
      <c r="E77" s="252">
        <f t="shared" si="112"/>
        <v>0</v>
      </c>
      <c r="F77" s="252">
        <f t="shared" si="112"/>
        <v>0</v>
      </c>
      <c r="G77" s="252">
        <f t="shared" si="112"/>
        <v>0</v>
      </c>
      <c r="H77" s="252">
        <f t="shared" si="112"/>
        <v>0</v>
      </c>
      <c r="I77" s="252">
        <f t="shared" si="112"/>
        <v>0</v>
      </c>
      <c r="J77" s="252">
        <f t="shared" si="112"/>
        <v>0</v>
      </c>
      <c r="K77" s="252">
        <f t="shared" si="112"/>
        <v>0</v>
      </c>
      <c r="L77" s="252">
        <f t="shared" si="112"/>
        <v>0</v>
      </c>
      <c r="M77" s="252">
        <f t="shared" si="112"/>
        <v>0</v>
      </c>
      <c r="N77" s="252">
        <f t="shared" si="112"/>
        <v>0</v>
      </c>
      <c r="O77" s="252">
        <f t="shared" si="112"/>
        <v>0</v>
      </c>
      <c r="P77" s="252">
        <f t="shared" si="112"/>
        <v>0</v>
      </c>
      <c r="Q77" s="252">
        <f t="shared" si="112"/>
        <v>0</v>
      </c>
      <c r="R77" s="252">
        <f t="shared" si="112"/>
        <v>0</v>
      </c>
      <c r="S77" s="252">
        <f t="shared" si="112"/>
        <v>0</v>
      </c>
      <c r="T77" s="252">
        <f t="shared" si="112"/>
        <v>0</v>
      </c>
      <c r="U77" s="252">
        <f t="shared" si="112"/>
        <v>0</v>
      </c>
      <c r="V77" s="252">
        <f t="shared" si="112"/>
        <v>0</v>
      </c>
      <c r="W77" s="252">
        <f t="shared" si="112"/>
        <v>0</v>
      </c>
      <c r="X77" s="252">
        <f t="shared" si="112"/>
        <v>0</v>
      </c>
      <c r="Y77" s="252">
        <f t="shared" si="112"/>
        <v>0</v>
      </c>
      <c r="Z77" s="252">
        <f t="shared" si="112"/>
        <v>0</v>
      </c>
      <c r="AA77" s="252">
        <f t="shared" si="112"/>
        <v>0</v>
      </c>
      <c r="AB77" s="252">
        <f t="shared" ref="AB77:AT77" si="113">AB69</f>
        <v>0</v>
      </c>
      <c r="AC77" s="252">
        <f t="shared" si="113"/>
        <v>0</v>
      </c>
      <c r="AD77" s="252">
        <f t="shared" si="113"/>
        <v>0</v>
      </c>
      <c r="AE77" s="252">
        <f t="shared" si="113"/>
        <v>0</v>
      </c>
      <c r="AF77" s="252">
        <f t="shared" si="113"/>
        <v>0</v>
      </c>
      <c r="AG77" s="252">
        <f t="shared" si="113"/>
        <v>0</v>
      </c>
      <c r="AH77" s="252">
        <f t="shared" si="113"/>
        <v>0</v>
      </c>
      <c r="AI77" s="252">
        <f t="shared" si="113"/>
        <v>0</v>
      </c>
      <c r="AJ77" s="252">
        <f t="shared" si="113"/>
        <v>0</v>
      </c>
      <c r="AK77" s="252">
        <f t="shared" si="113"/>
        <v>0</v>
      </c>
      <c r="AL77" s="252">
        <f t="shared" si="113"/>
        <v>0</v>
      </c>
      <c r="AM77" s="252">
        <f t="shared" si="113"/>
        <v>0</v>
      </c>
      <c r="AN77" s="252">
        <f t="shared" si="113"/>
        <v>0</v>
      </c>
      <c r="AO77" s="252">
        <f t="shared" si="113"/>
        <v>0</v>
      </c>
      <c r="AP77" s="252">
        <f t="shared" si="113"/>
        <v>0</v>
      </c>
      <c r="AQ77" s="252">
        <f t="shared" si="113"/>
        <v>0</v>
      </c>
      <c r="AR77" s="252">
        <f t="shared" si="113"/>
        <v>0</v>
      </c>
      <c r="AS77" s="252">
        <f t="shared" si="113"/>
        <v>0</v>
      </c>
      <c r="AT77" s="252">
        <f t="shared" si="113"/>
        <v>0</v>
      </c>
    </row>
    <row r="78" spans="1:46" x14ac:dyDescent="0.2">
      <c r="A78" s="257" t="s">
        <v>312</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c r="AF78" s="252">
        <f>IF(SUM($B$71:AF71)+SUM($A$78:AE78)&gt;0,0,SUM($B$71:AF71)-SUM($A$78:AE78))</f>
        <v>0</v>
      </c>
      <c r="AG78" s="252">
        <f>IF(SUM($B$71:AG71)+SUM($A$78:AF78)&gt;0,0,SUM($B$71:AG71)-SUM($A$78:AF78))</f>
        <v>0</v>
      </c>
      <c r="AH78" s="252">
        <f>IF(SUM($B$71:AH71)+SUM($A$78:AG78)&gt;0,0,SUM($B$71:AH71)-SUM($A$78:AG78))</f>
        <v>0</v>
      </c>
      <c r="AI78" s="252">
        <f>IF(SUM($B$71:AI71)+SUM($A$78:AH78)&gt;0,0,SUM($B$71:AI71)-SUM($A$78:AH78))</f>
        <v>0</v>
      </c>
      <c r="AJ78" s="252">
        <f>IF(SUM($B$71:AJ71)+SUM($A$78:AI78)&gt;0,0,SUM($B$71:AJ71)-SUM($A$78:AI78))</f>
        <v>0</v>
      </c>
      <c r="AK78" s="252">
        <f>IF(SUM($B$71:AK71)+SUM($A$78:AJ78)&gt;0,0,SUM($B$71:AK71)-SUM($A$78:AJ78))</f>
        <v>0</v>
      </c>
      <c r="AL78" s="252">
        <f>IF(SUM($B$71:AL71)+SUM($A$78:AK78)&gt;0,0,SUM($B$71:AL71)-SUM($A$78:AK78))</f>
        <v>0</v>
      </c>
      <c r="AM78" s="252">
        <f>IF(SUM($B$71:AM71)+SUM($A$78:AL78)&gt;0,0,SUM($B$71:AM71)-SUM($A$78:AL78))</f>
        <v>0</v>
      </c>
      <c r="AN78" s="252">
        <f>IF(SUM($B$71:AN71)+SUM($A$78:AM78)&gt;0,0,SUM($B$71:AN71)-SUM($A$78:AM78))</f>
        <v>0</v>
      </c>
      <c r="AO78" s="252">
        <f>IF(SUM($B$71:AO71)+SUM($A$78:AN78)&gt;0,0,SUM($B$71:AO71)-SUM($A$78:AN78))</f>
        <v>0</v>
      </c>
      <c r="AP78" s="252">
        <f>IF(SUM($B$71:AP71)+SUM($A$78:AO78)&gt;0,0,SUM($B$71:AP71)-SUM($A$78:AO78))</f>
        <v>0</v>
      </c>
      <c r="AQ78" s="252">
        <f>IF(SUM($B$71:AQ71)+SUM($A$78:AP78)&gt;0,0,SUM($B$71:AQ71)-SUM($A$78:AP78))</f>
        <v>0</v>
      </c>
      <c r="AR78" s="252">
        <f>IF(SUM($B$71:AR71)+SUM($A$78:AQ78)&gt;0,0,SUM($B$71:AR71)-SUM($A$78:AQ78))</f>
        <v>0</v>
      </c>
      <c r="AS78" s="252">
        <f>IF(SUM($B$71:AS71)+SUM($A$78:AR78)&gt;0,0,SUM($B$71:AS71)-SUM($A$78:AR78))</f>
        <v>0</v>
      </c>
      <c r="AT78" s="252">
        <f>IF(SUM($B$71:AT71)+SUM($A$78:AS78)&gt;0,0,SUM($B$71:AT71)-SUM($A$78:AS78))</f>
        <v>0</v>
      </c>
    </row>
    <row r="79" spans="1:46" x14ac:dyDescent="0.2">
      <c r="A79" s="257" t="s">
        <v>311</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52"/>
      <c r="AL79" s="252"/>
      <c r="AM79" s="252"/>
      <c r="AN79" s="252"/>
      <c r="AO79" s="252"/>
      <c r="AP79" s="252"/>
      <c r="AQ79" s="252"/>
      <c r="AR79" s="252"/>
      <c r="AS79" s="252"/>
      <c r="AT79" s="252"/>
    </row>
    <row r="80" spans="1:46" x14ac:dyDescent="0.2">
      <c r="A80" s="257" t="s">
        <v>310</v>
      </c>
      <c r="B80" s="252">
        <f>-B59*(B39)</f>
        <v>0</v>
      </c>
      <c r="C80" s="252">
        <f t="shared" ref="C80:AA80" si="114">-(C59-B59)*$B$39</f>
        <v>0</v>
      </c>
      <c r="D80" s="252">
        <f t="shared" si="114"/>
        <v>0</v>
      </c>
      <c r="E80" s="252">
        <f t="shared" si="114"/>
        <v>0</v>
      </c>
      <c r="F80" s="252">
        <f t="shared" si="114"/>
        <v>0</v>
      </c>
      <c r="G80" s="252">
        <f t="shared" si="114"/>
        <v>0</v>
      </c>
      <c r="H80" s="252">
        <f t="shared" si="114"/>
        <v>0</v>
      </c>
      <c r="I80" s="252">
        <f t="shared" si="114"/>
        <v>0</v>
      </c>
      <c r="J80" s="252">
        <f t="shared" si="114"/>
        <v>0</v>
      </c>
      <c r="K80" s="252">
        <f t="shared" si="114"/>
        <v>0</v>
      </c>
      <c r="L80" s="252">
        <f t="shared" si="114"/>
        <v>0</v>
      </c>
      <c r="M80" s="252">
        <f t="shared" si="114"/>
        <v>0</v>
      </c>
      <c r="N80" s="252">
        <f t="shared" si="114"/>
        <v>0</v>
      </c>
      <c r="O80" s="252">
        <f t="shared" si="114"/>
        <v>0</v>
      </c>
      <c r="P80" s="252">
        <f t="shared" si="114"/>
        <v>0</v>
      </c>
      <c r="Q80" s="252">
        <f t="shared" si="114"/>
        <v>0</v>
      </c>
      <c r="R80" s="252">
        <f t="shared" si="114"/>
        <v>0</v>
      </c>
      <c r="S80" s="252">
        <f t="shared" si="114"/>
        <v>0</v>
      </c>
      <c r="T80" s="252">
        <f t="shared" si="114"/>
        <v>0</v>
      </c>
      <c r="U80" s="252">
        <f t="shared" si="114"/>
        <v>0</v>
      </c>
      <c r="V80" s="252">
        <f t="shared" si="114"/>
        <v>0</v>
      </c>
      <c r="W80" s="252">
        <f t="shared" si="114"/>
        <v>0</v>
      </c>
      <c r="X80" s="252">
        <f t="shared" si="114"/>
        <v>0</v>
      </c>
      <c r="Y80" s="252">
        <f t="shared" si="114"/>
        <v>0</v>
      </c>
      <c r="Z80" s="252">
        <f t="shared" si="114"/>
        <v>0</v>
      </c>
      <c r="AA80" s="252">
        <f t="shared" si="114"/>
        <v>0</v>
      </c>
      <c r="AB80" s="252">
        <f t="shared" ref="AB80" si="115">-(AB59-AA59)*$B$39</f>
        <v>0</v>
      </c>
      <c r="AC80" s="252">
        <f t="shared" ref="AC80" si="116">-(AC59-AB59)*$B$39</f>
        <v>0</v>
      </c>
      <c r="AD80" s="252">
        <f t="shared" ref="AD80" si="117">-(AD59-AC59)*$B$39</f>
        <v>0</v>
      </c>
      <c r="AE80" s="252">
        <f t="shared" ref="AE80" si="118">-(AE59-AD59)*$B$39</f>
        <v>0</v>
      </c>
      <c r="AF80" s="252">
        <f t="shared" ref="AF80" si="119">-(AF59-AE59)*$B$39</f>
        <v>0</v>
      </c>
      <c r="AG80" s="252">
        <f t="shared" ref="AG80" si="120">-(AG59-AF59)*$B$39</f>
        <v>0</v>
      </c>
      <c r="AH80" s="252">
        <f t="shared" ref="AH80" si="121">-(AH59-AG59)*$B$39</f>
        <v>0</v>
      </c>
      <c r="AI80" s="252">
        <f t="shared" ref="AI80" si="122">-(AI59-AH59)*$B$39</f>
        <v>0</v>
      </c>
      <c r="AJ80" s="252">
        <f t="shared" ref="AJ80" si="123">-(AJ59-AI59)*$B$39</f>
        <v>0</v>
      </c>
      <c r="AK80" s="252">
        <f t="shared" ref="AK80" si="124">-(AK59-AJ59)*$B$39</f>
        <v>0</v>
      </c>
      <c r="AL80" s="252">
        <f t="shared" ref="AL80" si="125">-(AL59-AK59)*$B$39</f>
        <v>0</v>
      </c>
      <c r="AM80" s="252">
        <f t="shared" ref="AM80" si="126">-(AM59-AL59)*$B$39</f>
        <v>0</v>
      </c>
      <c r="AN80" s="252">
        <f t="shared" ref="AN80" si="127">-(AN59-AM59)*$B$39</f>
        <v>0</v>
      </c>
      <c r="AO80" s="252">
        <f t="shared" ref="AO80" si="128">-(AO59-AN59)*$B$39</f>
        <v>0</v>
      </c>
      <c r="AP80" s="252">
        <f t="shared" ref="AP80" si="129">-(AP59-AO59)*$B$39</f>
        <v>0</v>
      </c>
      <c r="AQ80" s="252">
        <f t="shared" ref="AQ80" si="130">-(AQ59-AP59)*$B$39</f>
        <v>0</v>
      </c>
      <c r="AR80" s="252">
        <f t="shared" ref="AR80" si="131">-(AR59-AQ59)*$B$39</f>
        <v>0</v>
      </c>
      <c r="AS80" s="252">
        <f t="shared" ref="AS80" si="132">-(AS59-AR59)*$B$39</f>
        <v>0</v>
      </c>
      <c r="AT80" s="252">
        <f t="shared" ref="AT80" si="133">-(AT59-AS59)*$B$39</f>
        <v>0</v>
      </c>
    </row>
    <row r="81" spans="1:63" x14ac:dyDescent="0.2">
      <c r="A81" s="257" t="s">
        <v>564</v>
      </c>
      <c r="B81" s="252">
        <f>'6.2. Паспорт фин осв ввод'!J30*-1*1000000</f>
        <v>-79225855.070000008</v>
      </c>
      <c r="C81" s="252">
        <f>'6.2. Паспорт фин осв ввод'!L30*-1*1000000</f>
        <v>-74000929.269999996</v>
      </c>
      <c r="D81" s="252">
        <f>'6.2. Паспорт фин осв ввод'!P30*-1*1000000</f>
        <v>-75088561.640000001</v>
      </c>
      <c r="E81" s="252">
        <f>'6.2. Паспорт фин осв ввод'!T30*-1000000</f>
        <v>-81003372.11999999</v>
      </c>
      <c r="F81" s="252">
        <f>-'6.2. Паспорт фин осв ввод'!X30*1000000</f>
        <v>-84713291.350000009</v>
      </c>
      <c r="G81" s="321">
        <f>-B25-B81-C81-D81-E81-F81</f>
        <v>-6795857.869999975</v>
      </c>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52"/>
      <c r="AR81" s="252"/>
      <c r="AS81" s="252"/>
      <c r="AT81" s="252"/>
    </row>
    <row r="82" spans="1:63" x14ac:dyDescent="0.2">
      <c r="A82" s="257" t="s">
        <v>309</v>
      </c>
      <c r="B82" s="252">
        <f t="shared" ref="B82:AA82" si="134">B54-B55</f>
        <v>0</v>
      </c>
      <c r="C82" s="252">
        <f t="shared" si="134"/>
        <v>0</v>
      </c>
      <c r="D82" s="252">
        <f t="shared" si="134"/>
        <v>0</v>
      </c>
      <c r="E82" s="252">
        <f t="shared" si="134"/>
        <v>0</v>
      </c>
      <c r="F82" s="252">
        <f t="shared" si="134"/>
        <v>0</v>
      </c>
      <c r="G82" s="252">
        <f t="shared" si="134"/>
        <v>0</v>
      </c>
      <c r="H82" s="252">
        <f t="shared" si="134"/>
        <v>0</v>
      </c>
      <c r="I82" s="252">
        <f t="shared" si="134"/>
        <v>0</v>
      </c>
      <c r="J82" s="252">
        <f t="shared" si="134"/>
        <v>0</v>
      </c>
      <c r="K82" s="252">
        <f t="shared" si="134"/>
        <v>0</v>
      </c>
      <c r="L82" s="252">
        <f t="shared" si="134"/>
        <v>0</v>
      </c>
      <c r="M82" s="252">
        <f t="shared" si="134"/>
        <v>0</v>
      </c>
      <c r="N82" s="252">
        <f t="shared" si="134"/>
        <v>0</v>
      </c>
      <c r="O82" s="252">
        <f t="shared" si="134"/>
        <v>0</v>
      </c>
      <c r="P82" s="252">
        <f t="shared" si="134"/>
        <v>0</v>
      </c>
      <c r="Q82" s="252">
        <f t="shared" si="134"/>
        <v>0</v>
      </c>
      <c r="R82" s="252">
        <f t="shared" si="134"/>
        <v>0</v>
      </c>
      <c r="S82" s="252">
        <f t="shared" si="134"/>
        <v>0</v>
      </c>
      <c r="T82" s="252">
        <f t="shared" si="134"/>
        <v>0</v>
      </c>
      <c r="U82" s="252">
        <f t="shared" si="134"/>
        <v>0</v>
      </c>
      <c r="V82" s="252">
        <f t="shared" si="134"/>
        <v>0</v>
      </c>
      <c r="W82" s="252">
        <f t="shared" si="134"/>
        <v>0</v>
      </c>
      <c r="X82" s="252">
        <f t="shared" si="134"/>
        <v>0</v>
      </c>
      <c r="Y82" s="252">
        <f t="shared" si="134"/>
        <v>0</v>
      </c>
      <c r="Z82" s="252">
        <f t="shared" si="134"/>
        <v>0</v>
      </c>
      <c r="AA82" s="252">
        <f t="shared" si="134"/>
        <v>0</v>
      </c>
      <c r="AB82" s="252">
        <f t="shared" ref="AB82:AT82" si="135">AB54-AB55</f>
        <v>0</v>
      </c>
      <c r="AC82" s="252">
        <f t="shared" si="135"/>
        <v>0</v>
      </c>
      <c r="AD82" s="252">
        <f t="shared" si="135"/>
        <v>0</v>
      </c>
      <c r="AE82" s="252">
        <f t="shared" si="135"/>
        <v>0</v>
      </c>
      <c r="AF82" s="252">
        <f t="shared" si="135"/>
        <v>0</v>
      </c>
      <c r="AG82" s="252">
        <f t="shared" si="135"/>
        <v>0</v>
      </c>
      <c r="AH82" s="252">
        <f t="shared" si="135"/>
        <v>0</v>
      </c>
      <c r="AI82" s="252">
        <f t="shared" si="135"/>
        <v>0</v>
      </c>
      <c r="AJ82" s="252">
        <f t="shared" si="135"/>
        <v>0</v>
      </c>
      <c r="AK82" s="252">
        <f t="shared" si="135"/>
        <v>0</v>
      </c>
      <c r="AL82" s="252">
        <f t="shared" si="135"/>
        <v>0</v>
      </c>
      <c r="AM82" s="252">
        <f t="shared" si="135"/>
        <v>0</v>
      </c>
      <c r="AN82" s="252">
        <f t="shared" si="135"/>
        <v>0</v>
      </c>
      <c r="AO82" s="252">
        <f t="shared" si="135"/>
        <v>0</v>
      </c>
      <c r="AP82" s="252">
        <f t="shared" si="135"/>
        <v>0</v>
      </c>
      <c r="AQ82" s="252">
        <f t="shared" si="135"/>
        <v>0</v>
      </c>
      <c r="AR82" s="252">
        <f t="shared" si="135"/>
        <v>0</v>
      </c>
      <c r="AS82" s="252">
        <f t="shared" si="135"/>
        <v>0</v>
      </c>
      <c r="AT82" s="252">
        <f t="shared" si="135"/>
        <v>0</v>
      </c>
    </row>
    <row r="83" spans="1:63" ht="14.25" x14ac:dyDescent="0.2">
      <c r="A83" s="258" t="s">
        <v>308</v>
      </c>
      <c r="B83" s="256">
        <f>SUM(B75:B82)</f>
        <v>-79225855.070000008</v>
      </c>
      <c r="C83" s="256">
        <f t="shared" ref="C83:V83" si="136">SUM(C75:C82)</f>
        <v>-74000929.269999996</v>
      </c>
      <c r="D83" s="256">
        <f t="shared" si="136"/>
        <v>-75088561.640000001</v>
      </c>
      <c r="E83" s="256">
        <f t="shared" si="136"/>
        <v>-81003372.11999999</v>
      </c>
      <c r="F83" s="256">
        <f t="shared" si="136"/>
        <v>-84713291.350000009</v>
      </c>
      <c r="G83" s="256">
        <f t="shared" si="136"/>
        <v>-6795857.869999975</v>
      </c>
      <c r="H83" s="256">
        <f t="shared" si="136"/>
        <v>0</v>
      </c>
      <c r="I83" s="256">
        <f t="shared" si="136"/>
        <v>0</v>
      </c>
      <c r="J83" s="256">
        <f t="shared" si="136"/>
        <v>0</v>
      </c>
      <c r="K83" s="256">
        <f t="shared" si="136"/>
        <v>0</v>
      </c>
      <c r="L83" s="256">
        <f t="shared" si="136"/>
        <v>0</v>
      </c>
      <c r="M83" s="256">
        <f t="shared" si="136"/>
        <v>0</v>
      </c>
      <c r="N83" s="256">
        <f t="shared" si="136"/>
        <v>0</v>
      </c>
      <c r="O83" s="256">
        <f t="shared" si="136"/>
        <v>0</v>
      </c>
      <c r="P83" s="256">
        <f t="shared" si="136"/>
        <v>0</v>
      </c>
      <c r="Q83" s="256">
        <f>SUM(Q75:Q82)</f>
        <v>0</v>
      </c>
      <c r="R83" s="256">
        <f t="shared" si="136"/>
        <v>0</v>
      </c>
      <c r="S83" s="256">
        <f t="shared" si="136"/>
        <v>0</v>
      </c>
      <c r="T83" s="256">
        <f t="shared" si="136"/>
        <v>0</v>
      </c>
      <c r="U83" s="256">
        <f t="shared" si="136"/>
        <v>0</v>
      </c>
      <c r="V83" s="256">
        <f t="shared" si="136"/>
        <v>0</v>
      </c>
      <c r="W83" s="256">
        <f>SUM(W75:W82)</f>
        <v>0</v>
      </c>
      <c r="X83" s="256">
        <f>SUM(X75:X82)</f>
        <v>0</v>
      </c>
      <c r="Y83" s="256">
        <f>SUM(Y75:Y82)</f>
        <v>0</v>
      </c>
      <c r="Z83" s="256">
        <f>SUM(Z75:Z82)</f>
        <v>0</v>
      </c>
      <c r="AA83" s="256">
        <f t="shared" ref="AA83:AT83" si="137">SUM(AA75:AA82)</f>
        <v>0</v>
      </c>
      <c r="AB83" s="256">
        <f t="shared" si="137"/>
        <v>0</v>
      </c>
      <c r="AC83" s="256">
        <f t="shared" si="137"/>
        <v>0</v>
      </c>
      <c r="AD83" s="256">
        <f t="shared" si="137"/>
        <v>0</v>
      </c>
      <c r="AE83" s="256">
        <f t="shared" si="137"/>
        <v>0</v>
      </c>
      <c r="AF83" s="256">
        <f t="shared" si="137"/>
        <v>0</v>
      </c>
      <c r="AG83" s="256">
        <f t="shared" si="137"/>
        <v>0</v>
      </c>
      <c r="AH83" s="256">
        <f t="shared" si="137"/>
        <v>0</v>
      </c>
      <c r="AI83" s="256">
        <f t="shared" si="137"/>
        <v>0</v>
      </c>
      <c r="AJ83" s="256">
        <f t="shared" si="137"/>
        <v>0</v>
      </c>
      <c r="AK83" s="256">
        <f t="shared" si="137"/>
        <v>0</v>
      </c>
      <c r="AL83" s="256">
        <f t="shared" si="137"/>
        <v>0</v>
      </c>
      <c r="AM83" s="256">
        <f t="shared" si="137"/>
        <v>0</v>
      </c>
      <c r="AN83" s="256">
        <f t="shared" si="137"/>
        <v>0</v>
      </c>
      <c r="AO83" s="256">
        <f t="shared" si="137"/>
        <v>0</v>
      </c>
      <c r="AP83" s="256">
        <f t="shared" si="137"/>
        <v>0</v>
      </c>
      <c r="AQ83" s="256">
        <f t="shared" si="137"/>
        <v>0</v>
      </c>
      <c r="AR83" s="256">
        <f t="shared" si="137"/>
        <v>0</v>
      </c>
      <c r="AS83" s="256">
        <f t="shared" si="137"/>
        <v>0</v>
      </c>
      <c r="AT83" s="256">
        <f t="shared" si="137"/>
        <v>0</v>
      </c>
    </row>
    <row r="84" spans="1:63" ht="14.25" x14ac:dyDescent="0.2">
      <c r="A84" s="258" t="s">
        <v>307</v>
      </c>
      <c r="B84" s="256">
        <f>SUM($B$83:B83)</f>
        <v>-79225855.070000008</v>
      </c>
      <c r="C84" s="256">
        <f>SUM($B$83:C83)</f>
        <v>-153226784.34</v>
      </c>
      <c r="D84" s="256">
        <f>SUM($B$83:D83)</f>
        <v>-228315345.98000002</v>
      </c>
      <c r="E84" s="256">
        <f>SUM($B$83:E83)</f>
        <v>-309318718.10000002</v>
      </c>
      <c r="F84" s="256">
        <f>SUM($B$83:F83)</f>
        <v>-394032009.45000005</v>
      </c>
      <c r="G84" s="256">
        <f>SUM($B$83:G83)</f>
        <v>-400827867.32000005</v>
      </c>
      <c r="H84" s="256">
        <f>SUM($B$83:H83)</f>
        <v>-400827867.32000005</v>
      </c>
      <c r="I84" s="256">
        <f>SUM($B$83:I83)</f>
        <v>-400827867.32000005</v>
      </c>
      <c r="J84" s="256">
        <f>SUM($B$83:J83)</f>
        <v>-400827867.32000005</v>
      </c>
      <c r="K84" s="256">
        <f>SUM($B$83:K83)</f>
        <v>-400827867.32000005</v>
      </c>
      <c r="L84" s="256">
        <f>SUM($B$83:L83)</f>
        <v>-400827867.32000005</v>
      </c>
      <c r="M84" s="256">
        <f>SUM($B$83:M83)</f>
        <v>-400827867.32000005</v>
      </c>
      <c r="N84" s="256">
        <f>SUM($B$83:N83)</f>
        <v>-400827867.32000005</v>
      </c>
      <c r="O84" s="256">
        <f>SUM($B$83:O83)</f>
        <v>-400827867.32000005</v>
      </c>
      <c r="P84" s="256">
        <f>SUM($B$83:P83)</f>
        <v>-400827867.32000005</v>
      </c>
      <c r="Q84" s="256">
        <f>SUM($B$83:Q83)</f>
        <v>-400827867.32000005</v>
      </c>
      <c r="R84" s="256">
        <f>SUM($B$83:R83)</f>
        <v>-400827867.32000005</v>
      </c>
      <c r="S84" s="256">
        <f>SUM($B$83:S83)</f>
        <v>-400827867.32000005</v>
      </c>
      <c r="T84" s="256">
        <f>SUM($B$83:T83)</f>
        <v>-400827867.32000005</v>
      </c>
      <c r="U84" s="256">
        <f>SUM($B$83:U83)</f>
        <v>-400827867.32000005</v>
      </c>
      <c r="V84" s="256">
        <f>SUM($B$83:V83)</f>
        <v>-400827867.32000005</v>
      </c>
      <c r="W84" s="256">
        <f>SUM($B$83:W83)</f>
        <v>-400827867.32000005</v>
      </c>
      <c r="X84" s="256">
        <f>SUM($B$83:X83)</f>
        <v>-400827867.32000005</v>
      </c>
      <c r="Y84" s="256">
        <f>SUM($B$83:Y83)</f>
        <v>-400827867.32000005</v>
      </c>
      <c r="Z84" s="256">
        <f>SUM($B$83:Z83)</f>
        <v>-400827867.32000005</v>
      </c>
      <c r="AA84" s="256">
        <f>SUM($B$83:AA83)</f>
        <v>-400827867.32000005</v>
      </c>
      <c r="AB84" s="256">
        <f>SUM($B$83:AB83)</f>
        <v>-400827867.32000005</v>
      </c>
      <c r="AC84" s="256">
        <f>SUM($B$83:AC83)</f>
        <v>-400827867.32000005</v>
      </c>
      <c r="AD84" s="256">
        <f>SUM($B$83:AD83)</f>
        <v>-400827867.32000005</v>
      </c>
      <c r="AE84" s="256">
        <f>SUM($B$83:AE83)</f>
        <v>-400827867.32000005</v>
      </c>
      <c r="AF84" s="256">
        <f>SUM($B$83:AF83)</f>
        <v>-400827867.32000005</v>
      </c>
      <c r="AG84" s="256">
        <f>SUM($B$83:AG83)</f>
        <v>-400827867.32000005</v>
      </c>
      <c r="AH84" s="256">
        <f>SUM($B$83:AH83)</f>
        <v>-400827867.32000005</v>
      </c>
      <c r="AI84" s="256">
        <f>SUM($B$83:AI83)</f>
        <v>-400827867.32000005</v>
      </c>
      <c r="AJ84" s="256">
        <f>SUM($B$83:AJ83)</f>
        <v>-400827867.32000005</v>
      </c>
      <c r="AK84" s="256">
        <f>SUM($B$83:AK83)</f>
        <v>-400827867.32000005</v>
      </c>
      <c r="AL84" s="256">
        <f>SUM($B$83:AL83)</f>
        <v>-400827867.32000005</v>
      </c>
      <c r="AM84" s="256">
        <f>SUM($B$83:AM83)</f>
        <v>-400827867.32000005</v>
      </c>
      <c r="AN84" s="256">
        <f>SUM($B$83:AN83)</f>
        <v>-400827867.32000005</v>
      </c>
      <c r="AO84" s="256">
        <f>SUM($B$83:AO83)</f>
        <v>-400827867.32000005</v>
      </c>
      <c r="AP84" s="256">
        <f>SUM($B$83:AP83)</f>
        <v>-400827867.32000005</v>
      </c>
      <c r="AQ84" s="256">
        <f>SUM($B$83:AQ83)</f>
        <v>-400827867.32000005</v>
      </c>
      <c r="AR84" s="256">
        <f>SUM($B$83:AR83)</f>
        <v>-400827867.32000005</v>
      </c>
      <c r="AS84" s="256">
        <f>SUM($B$83:AS83)</f>
        <v>-400827867.32000005</v>
      </c>
      <c r="AT84" s="256">
        <f>SUM($B$83:AT83)</f>
        <v>-400827867.32000005</v>
      </c>
    </row>
    <row r="85" spans="1:63" x14ac:dyDescent="0.2">
      <c r="A85" s="257" t="s">
        <v>555</v>
      </c>
      <c r="B85" s="261">
        <f>1/POWER((1+$B$44),B73)</f>
        <v>0.94503775855665906</v>
      </c>
      <c r="C85" s="261">
        <f t="shared" ref="C85:AA85" si="138">1/POWER((1+$B$44),C73)</f>
        <v>0.84400978704711893</v>
      </c>
      <c r="D85" s="261">
        <f t="shared" si="138"/>
        <v>0.75378207291874522</v>
      </c>
      <c r="E85" s="261">
        <f t="shared" si="138"/>
        <v>0.67320002939961177</v>
      </c>
      <c r="F85" s="261">
        <f t="shared" si="138"/>
        <v>0.60123249924052136</v>
      </c>
      <c r="G85" s="261">
        <f t="shared" si="138"/>
        <v>0.53695855965037187</v>
      </c>
      <c r="H85" s="261">
        <f t="shared" si="138"/>
        <v>0.47955573783189431</v>
      </c>
      <c r="I85" s="261">
        <f t="shared" si="138"/>
        <v>0.4282894863194554</v>
      </c>
      <c r="J85" s="261">
        <f t="shared" si="138"/>
        <v>0.38250378344150709</v>
      </c>
      <c r="K85" s="261">
        <f t="shared" si="138"/>
        <v>0.34161273862776381</v>
      </c>
      <c r="L85" s="261">
        <f t="shared" si="138"/>
        <v>0.30509309513955868</v>
      </c>
      <c r="M85" s="261">
        <f t="shared" si="138"/>
        <v>0.27247753428557531</v>
      </c>
      <c r="N85" s="261">
        <f t="shared" si="138"/>
        <v>0.2433486954412569</v>
      </c>
      <c r="O85" s="261">
        <f t="shared" si="138"/>
        <v>0.21733383534987666</v>
      </c>
      <c r="P85" s="261">
        <f t="shared" si="138"/>
        <v>0.19410005836373731</v>
      </c>
      <c r="Q85" s="261">
        <f t="shared" si="138"/>
        <v>0.1733500565899235</v>
      </c>
      <c r="R85" s="261">
        <f t="shared" si="138"/>
        <v>0.15481830542995756</v>
      </c>
      <c r="S85" s="261">
        <f t="shared" si="138"/>
        <v>0.1382676658300952</v>
      </c>
      <c r="T85" s="261">
        <f t="shared" si="138"/>
        <v>0.12348634976341452</v>
      </c>
      <c r="U85" s="261">
        <f t="shared" si="138"/>
        <v>0.11028521011290035</v>
      </c>
      <c r="V85" s="261">
        <f t="shared" si="138"/>
        <v>9.8495320275877762E-2</v>
      </c>
      <c r="W85" s="261">
        <f t="shared" si="138"/>
        <v>8.796581251752951E-2</v>
      </c>
      <c r="X85" s="261">
        <f t="shared" si="138"/>
        <v>7.8561947412279634E-2</v>
      </c>
      <c r="Y85" s="261">
        <f t="shared" si="138"/>
        <v>7.0163389668911003E-2</v>
      </c>
      <c r="Z85" s="261">
        <f t="shared" si="138"/>
        <v>6.2662668276244532E-2</v>
      </c>
      <c r="AA85" s="261">
        <f t="shared" si="138"/>
        <v>5.5963801264842836E-2</v>
      </c>
      <c r="AB85" s="261">
        <f t="shared" ref="AB85:AT85" si="139">1/POWER((1+$B$44),AB73)</f>
        <v>4.9981067486686487E-2</v>
      </c>
      <c r="AC85" s="261">
        <f t="shared" si="139"/>
        <v>4.4637909696067235E-2</v>
      </c>
      <c r="AD85" s="261">
        <f t="shared" si="139"/>
        <v>3.9865954895121236E-2</v>
      </c>
      <c r="AE85" s="261">
        <f t="shared" si="139"/>
        <v>3.5604139407985382E-2</v>
      </c>
      <c r="AF85" s="261">
        <f t="shared" si="139"/>
        <v>3.1797927487706865E-2</v>
      </c>
      <c r="AG85" s="261">
        <f t="shared" si="139"/>
        <v>2.8398613456914246E-2</v>
      </c>
      <c r="AH85" s="261">
        <f t="shared" si="139"/>
        <v>2.5362698452187405E-2</v>
      </c>
      <c r="AI85" s="261">
        <f t="shared" si="139"/>
        <v>2.2651333796720029E-2</v>
      </c>
      <c r="AJ85" s="261">
        <f t="shared" si="139"/>
        <v>2.022982387846747E-2</v>
      </c>
      <c r="AK85" s="261">
        <f t="shared" si="139"/>
        <v>1.8067182172427861E-2</v>
      </c>
      <c r="AL85" s="261">
        <f t="shared" si="139"/>
        <v>1.613573472575499E-2</v>
      </c>
      <c r="AM85" s="261">
        <f t="shared" si="139"/>
        <v>1.441076603175403E-2</v>
      </c>
      <c r="AN85" s="261">
        <f t="shared" si="139"/>
        <v>1.2870202761234285E-2</v>
      </c>
      <c r="AO85" s="261">
        <f t="shared" si="139"/>
        <v>1.149433130412994E-2</v>
      </c>
      <c r="AP85" s="261">
        <f t="shared" si="139"/>
        <v>1.0265545506948236E-2</v>
      </c>
      <c r="AQ85" s="261">
        <f t="shared" si="139"/>
        <v>9.1681213780014596E-3</v>
      </c>
      <c r="AR85" s="261">
        <f t="shared" si="139"/>
        <v>8.1880158774684814E-3</v>
      </c>
      <c r="AS85" s="261">
        <f t="shared" si="139"/>
        <v>7.312687217530125E-3</v>
      </c>
      <c r="AT85" s="261">
        <f t="shared" si="139"/>
        <v>6.530934373073261E-3</v>
      </c>
    </row>
    <row r="86" spans="1:63" ht="28.5" x14ac:dyDescent="0.2">
      <c r="A86" s="255" t="s">
        <v>306</v>
      </c>
      <c r="B86" s="256">
        <f>B83*B85</f>
        <v>-74871424.495087534</v>
      </c>
      <c r="C86" s="256">
        <f>C83*C85</f>
        <v>-62457508.554461606</v>
      </c>
      <c r="D86" s="256">
        <f t="shared" ref="D86:AA86" si="140">D83*D85</f>
        <v>-56600411.645486176</v>
      </c>
      <c r="E86" s="256">
        <f t="shared" si="140"/>
        <v>-54531472.492651686</v>
      </c>
      <c r="F86" s="256">
        <f t="shared" si="140"/>
        <v>-50932383.877250947</v>
      </c>
      <c r="G86" s="256">
        <f t="shared" si="140"/>
        <v>-3649094.0534638306</v>
      </c>
      <c r="H86" s="256">
        <f t="shared" si="140"/>
        <v>0</v>
      </c>
      <c r="I86" s="256">
        <f t="shared" si="140"/>
        <v>0</v>
      </c>
      <c r="J86" s="256">
        <f t="shared" si="140"/>
        <v>0</v>
      </c>
      <c r="K86" s="256">
        <f t="shared" si="140"/>
        <v>0</v>
      </c>
      <c r="L86" s="256">
        <f t="shared" si="140"/>
        <v>0</v>
      </c>
      <c r="M86" s="256">
        <f t="shared" si="140"/>
        <v>0</v>
      </c>
      <c r="N86" s="256">
        <f t="shared" si="140"/>
        <v>0</v>
      </c>
      <c r="O86" s="256">
        <f t="shared" si="140"/>
        <v>0</v>
      </c>
      <c r="P86" s="256">
        <f t="shared" si="140"/>
        <v>0</v>
      </c>
      <c r="Q86" s="256">
        <f>Q83*Q85</f>
        <v>0</v>
      </c>
      <c r="R86" s="256">
        <f t="shared" si="140"/>
        <v>0</v>
      </c>
      <c r="S86" s="256">
        <f t="shared" si="140"/>
        <v>0</v>
      </c>
      <c r="T86" s="256">
        <f t="shared" si="140"/>
        <v>0</v>
      </c>
      <c r="U86" s="256">
        <f t="shared" si="140"/>
        <v>0</v>
      </c>
      <c r="V86" s="256">
        <f t="shared" si="140"/>
        <v>0</v>
      </c>
      <c r="W86" s="256">
        <f t="shared" si="140"/>
        <v>0</v>
      </c>
      <c r="X86" s="256">
        <f t="shared" si="140"/>
        <v>0</v>
      </c>
      <c r="Y86" s="256">
        <f t="shared" si="140"/>
        <v>0</v>
      </c>
      <c r="Z86" s="256">
        <f t="shared" si="140"/>
        <v>0</v>
      </c>
      <c r="AA86" s="256">
        <f t="shared" si="140"/>
        <v>0</v>
      </c>
      <c r="AB86" s="256">
        <f t="shared" ref="AB86:AT86" si="141">AB83*AB85</f>
        <v>0</v>
      </c>
      <c r="AC86" s="256">
        <f t="shared" si="141"/>
        <v>0</v>
      </c>
      <c r="AD86" s="256">
        <f t="shared" si="141"/>
        <v>0</v>
      </c>
      <c r="AE86" s="256">
        <f t="shared" si="141"/>
        <v>0</v>
      </c>
      <c r="AF86" s="256">
        <f t="shared" si="141"/>
        <v>0</v>
      </c>
      <c r="AG86" s="256">
        <f t="shared" si="141"/>
        <v>0</v>
      </c>
      <c r="AH86" s="256">
        <f t="shared" si="141"/>
        <v>0</v>
      </c>
      <c r="AI86" s="256">
        <f t="shared" si="141"/>
        <v>0</v>
      </c>
      <c r="AJ86" s="256">
        <f t="shared" si="141"/>
        <v>0</v>
      </c>
      <c r="AK86" s="256">
        <f t="shared" si="141"/>
        <v>0</v>
      </c>
      <c r="AL86" s="256">
        <f t="shared" si="141"/>
        <v>0</v>
      </c>
      <c r="AM86" s="256">
        <f t="shared" si="141"/>
        <v>0</v>
      </c>
      <c r="AN86" s="256">
        <f t="shared" si="141"/>
        <v>0</v>
      </c>
      <c r="AO86" s="256">
        <f t="shared" si="141"/>
        <v>0</v>
      </c>
      <c r="AP86" s="256">
        <f t="shared" si="141"/>
        <v>0</v>
      </c>
      <c r="AQ86" s="256">
        <f t="shared" si="141"/>
        <v>0</v>
      </c>
      <c r="AR86" s="256">
        <f t="shared" si="141"/>
        <v>0</v>
      </c>
      <c r="AS86" s="256">
        <f t="shared" si="141"/>
        <v>0</v>
      </c>
      <c r="AT86" s="256">
        <f t="shared" si="141"/>
        <v>0</v>
      </c>
    </row>
    <row r="87" spans="1:63" ht="14.25" x14ac:dyDescent="0.2">
      <c r="A87" s="255" t="s">
        <v>305</v>
      </c>
      <c r="B87" s="256">
        <f>SUM($B$86:B86)</f>
        <v>-74871424.495087534</v>
      </c>
      <c r="C87" s="256">
        <f>SUM($B$86:C86)</f>
        <v>-137328933.04954913</v>
      </c>
      <c r="D87" s="256">
        <f>SUM($B$86:D86)</f>
        <v>-193929344.69503531</v>
      </c>
      <c r="E87" s="256">
        <f>SUM($B$86:E86)</f>
        <v>-248460817.18768698</v>
      </c>
      <c r="F87" s="256">
        <f>SUM($B$86:F86)</f>
        <v>-299393201.06493795</v>
      </c>
      <c r="G87" s="256">
        <f>SUM($B$86:G86)</f>
        <v>-303042295.11840177</v>
      </c>
      <c r="H87" s="256">
        <f>SUM($B$86:H86)</f>
        <v>-303042295.11840177</v>
      </c>
      <c r="I87" s="256">
        <f>SUM($B$86:I86)</f>
        <v>-303042295.11840177</v>
      </c>
      <c r="J87" s="256">
        <f>SUM($B$86:J86)</f>
        <v>-303042295.11840177</v>
      </c>
      <c r="K87" s="256">
        <f>SUM($B$86:K86)</f>
        <v>-303042295.11840177</v>
      </c>
      <c r="L87" s="256">
        <f>SUM($B$86:L86)</f>
        <v>-303042295.11840177</v>
      </c>
      <c r="M87" s="256">
        <f>SUM($B$86:M86)</f>
        <v>-303042295.11840177</v>
      </c>
      <c r="N87" s="256">
        <f>SUM($B$86:N86)</f>
        <v>-303042295.11840177</v>
      </c>
      <c r="O87" s="256">
        <f>SUM($B$86:O86)</f>
        <v>-303042295.11840177</v>
      </c>
      <c r="P87" s="256">
        <f>SUM($B$86:P86)</f>
        <v>-303042295.11840177</v>
      </c>
      <c r="Q87" s="256">
        <f>SUM($B$86:Q86)</f>
        <v>-303042295.11840177</v>
      </c>
      <c r="R87" s="256">
        <f>SUM($B$86:R86)</f>
        <v>-303042295.11840177</v>
      </c>
      <c r="S87" s="256">
        <f>SUM($B$86:S86)</f>
        <v>-303042295.11840177</v>
      </c>
      <c r="T87" s="256">
        <f>SUM($B$86:T86)</f>
        <v>-303042295.11840177</v>
      </c>
      <c r="U87" s="256">
        <f>SUM($B$86:U86)</f>
        <v>-303042295.11840177</v>
      </c>
      <c r="V87" s="256">
        <f>SUM($B$86:V86)</f>
        <v>-303042295.11840177</v>
      </c>
      <c r="W87" s="256">
        <f>SUM($B$86:W86)</f>
        <v>-303042295.11840177</v>
      </c>
      <c r="X87" s="256">
        <f>SUM($B$86:X86)</f>
        <v>-303042295.11840177</v>
      </c>
      <c r="Y87" s="256">
        <f>SUM($B$86:Y86)</f>
        <v>-303042295.11840177</v>
      </c>
      <c r="Z87" s="256">
        <f>SUM($B$86:Z86)</f>
        <v>-303042295.11840177</v>
      </c>
      <c r="AA87" s="256">
        <f>SUM($B$86:AA86)</f>
        <v>-303042295.11840177</v>
      </c>
      <c r="AB87" s="256">
        <f>SUM($B$86:AB86)</f>
        <v>-303042295.11840177</v>
      </c>
      <c r="AC87" s="256">
        <f>SUM($B$86:AC86)</f>
        <v>-303042295.11840177</v>
      </c>
      <c r="AD87" s="256">
        <f>SUM($B$86:AD86)</f>
        <v>-303042295.11840177</v>
      </c>
      <c r="AE87" s="256">
        <f>SUM($B$86:AE86)</f>
        <v>-303042295.11840177</v>
      </c>
      <c r="AF87" s="256">
        <f>SUM($B$86:AF86)</f>
        <v>-303042295.11840177</v>
      </c>
      <c r="AG87" s="256">
        <f>SUM($B$86:AG86)</f>
        <v>-303042295.11840177</v>
      </c>
      <c r="AH87" s="256">
        <f>SUM($B$86:AH86)</f>
        <v>-303042295.11840177</v>
      </c>
      <c r="AI87" s="256">
        <f>SUM($B$86:AI86)</f>
        <v>-303042295.11840177</v>
      </c>
      <c r="AJ87" s="256">
        <f>SUM($B$86:AJ86)</f>
        <v>-303042295.11840177</v>
      </c>
      <c r="AK87" s="256">
        <f>SUM($B$86:AK86)</f>
        <v>-303042295.11840177</v>
      </c>
      <c r="AL87" s="256">
        <f>SUM($B$86:AL86)</f>
        <v>-303042295.11840177</v>
      </c>
      <c r="AM87" s="256">
        <f>SUM($B$86:AM86)</f>
        <v>-303042295.11840177</v>
      </c>
      <c r="AN87" s="256">
        <f>SUM($B$86:AN86)</f>
        <v>-303042295.11840177</v>
      </c>
      <c r="AO87" s="256">
        <f>SUM($B$86:AO86)</f>
        <v>-303042295.11840177</v>
      </c>
      <c r="AP87" s="256">
        <f>SUM($B$86:AP86)</f>
        <v>-303042295.11840177</v>
      </c>
      <c r="AQ87" s="256">
        <f>SUM($B$86:AQ86)</f>
        <v>-303042295.11840177</v>
      </c>
      <c r="AR87" s="256">
        <f>SUM($B$86:AR86)</f>
        <v>-303042295.11840177</v>
      </c>
      <c r="AS87" s="256">
        <f>SUM($B$86:AS86)</f>
        <v>-303042295.11840177</v>
      </c>
      <c r="AT87" s="256">
        <f>SUM($B$86:AT86)</f>
        <v>-303042295.11840177</v>
      </c>
    </row>
    <row r="88" spans="1:63" ht="14.25" x14ac:dyDescent="0.2">
      <c r="A88" s="255" t="s">
        <v>304</v>
      </c>
      <c r="B88" s="262">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0</v>
      </c>
      <c r="K88" s="262">
        <f>IF((ISERR(IRR($B$83:K83))),0,IF(IRR($B$83:K83)&lt;0,0,IRR($B$83:K83)))</f>
        <v>0</v>
      </c>
      <c r="L88" s="262">
        <f>IF((ISERR(IRR($B$83:L83))),0,IF(IRR($B$83:L83)&lt;0,0,IRR($B$83:L83)))</f>
        <v>0</v>
      </c>
      <c r="M88" s="262">
        <f>IF((ISERR(IRR($B$83:M83))),0,IF(IRR($B$83:M83)&lt;0,0,IRR($B$83:M83)))</f>
        <v>0</v>
      </c>
      <c r="N88" s="262">
        <f>IF((ISERR(IRR($B$83:N83))),0,IF(IRR($B$83:N83)&lt;0,0,IRR($B$83:N83)))</f>
        <v>0</v>
      </c>
      <c r="O88" s="262">
        <f>IF((ISERR(IRR($B$83:O83))),0,IF(IRR($B$83:O83)&lt;0,0,IRR($B$83:O83)))</f>
        <v>0</v>
      </c>
      <c r="P88" s="262">
        <f>IF((ISERR(IRR($B$83:P83))),0,IF(IRR($B$83:P83)&lt;0,0,IRR($B$83:P83)))</f>
        <v>0</v>
      </c>
      <c r="Q88" s="262">
        <f>IF((ISERR(IRR($B$83:Q83))),0,IF(IRR($B$83:Q83)&lt;0,0,IRR($B$83:Q83)))</f>
        <v>0</v>
      </c>
      <c r="R88" s="262">
        <f>IF((ISERR(IRR($B$83:R83))),0,IF(IRR($B$83:R83)&lt;0,0,IRR($B$83:R83)))</f>
        <v>0</v>
      </c>
      <c r="S88" s="262">
        <f>IF((ISERR(IRR($B$83:S83))),0,IF(IRR($B$83:S83)&lt;0,0,IRR($B$83:S83)))</f>
        <v>0</v>
      </c>
      <c r="T88" s="262">
        <f>IF((ISERR(IRR($B$83:T83))),0,IF(IRR($B$83:T83)&lt;0,0,IRR($B$83:T83)))</f>
        <v>0</v>
      </c>
      <c r="U88" s="262">
        <f>IF((ISERR(IRR($B$83:U83))),0,IF(IRR($B$83:U83)&lt;0,0,IRR($B$83:U83)))</f>
        <v>0</v>
      </c>
      <c r="V88" s="262">
        <f>IF((ISERR(IRR($B$83:V83))),0,IF(IRR($B$83:V83)&lt;0,0,IRR($B$83:V83)))</f>
        <v>0</v>
      </c>
      <c r="W88" s="262">
        <f>IF((ISERR(IRR($B$83:W83))),0,IF(IRR($B$83:W83)&lt;0,0,IRR($B$83:W83)))</f>
        <v>0</v>
      </c>
      <c r="X88" s="262">
        <f>IF((ISERR(IRR($B$83:X83))),0,IF(IRR($B$83:X83)&lt;0,0,IRR($B$83:X83)))</f>
        <v>0</v>
      </c>
      <c r="Y88" s="262">
        <f>IF((ISERR(IRR($B$83:Y83))),0,IF(IRR($B$83:Y83)&lt;0,0,IRR($B$83:Y83)))</f>
        <v>0</v>
      </c>
      <c r="Z88" s="262">
        <f>IF((ISERR(IRR($B$83:Z83))),0,IF(IRR($B$83:Z83)&lt;0,0,IRR($B$83:Z83)))</f>
        <v>0</v>
      </c>
      <c r="AA88" s="262">
        <f>IF((ISERR(IRR($B$83:AA83))),0,IF(IRR($B$83:AA83)&lt;0,0,IRR($B$83:AA83)))</f>
        <v>0</v>
      </c>
      <c r="AB88" s="262">
        <f>IF((ISERR(IRR($B$83:AB83))),0,IF(IRR($B$83:AB83)&lt;0,0,IRR($B$83:AB83)))</f>
        <v>0</v>
      </c>
      <c r="AC88" s="262">
        <f>IF((ISERR(IRR($B$83:AC83))),0,IF(IRR($B$83:AC83)&lt;0,0,IRR($B$83:AC83)))</f>
        <v>0</v>
      </c>
      <c r="AD88" s="262">
        <f>IF((ISERR(IRR($B$83:AD83))),0,IF(IRR($B$83:AD83)&lt;0,0,IRR($B$83:AD83)))</f>
        <v>0</v>
      </c>
      <c r="AE88" s="262">
        <f>IF((ISERR(IRR($B$83:AE83))),0,IF(IRR($B$83:AE83)&lt;0,0,IRR($B$83:AE83)))</f>
        <v>0</v>
      </c>
      <c r="AF88" s="262">
        <f>IF((ISERR(IRR($B$83:AF83))),0,IF(IRR($B$83:AF83)&lt;0,0,IRR($B$83:AF83)))</f>
        <v>0</v>
      </c>
      <c r="AG88" s="262">
        <f>IF((ISERR(IRR($B$83:AG83))),0,IF(IRR($B$83:AG83)&lt;0,0,IRR($B$83:AG83)))</f>
        <v>0</v>
      </c>
      <c r="AH88" s="262">
        <f>IF((ISERR(IRR($B$83:AH83))),0,IF(IRR($B$83:AH83)&lt;0,0,IRR($B$83:AH83)))</f>
        <v>0</v>
      </c>
      <c r="AI88" s="262">
        <f>IF((ISERR(IRR($B$83:AI83))),0,IF(IRR($B$83:AI83)&lt;0,0,IRR($B$83:AI83)))</f>
        <v>0</v>
      </c>
      <c r="AJ88" s="262">
        <f>IF((ISERR(IRR($B$83:AJ83))),0,IF(IRR($B$83:AJ83)&lt;0,0,IRR($B$83:AJ83)))</f>
        <v>0</v>
      </c>
      <c r="AK88" s="262">
        <f>IF((ISERR(IRR($B$83:AK83))),0,IF(IRR($B$83:AK83)&lt;0,0,IRR($B$83:AK83)))</f>
        <v>0</v>
      </c>
      <c r="AL88" s="262">
        <f>IF((ISERR(IRR($B$83:AL83))),0,IF(IRR($B$83:AL83)&lt;0,0,IRR($B$83:AL83)))</f>
        <v>0</v>
      </c>
      <c r="AM88" s="262">
        <f>IF((ISERR(IRR($B$83:AM83))),0,IF(IRR($B$83:AM83)&lt;0,0,IRR($B$83:AM83)))</f>
        <v>0</v>
      </c>
      <c r="AN88" s="262">
        <f>IF((ISERR(IRR($B$83:AN83))),0,IF(IRR($B$83:AN83)&lt;0,0,IRR($B$83:AN83)))</f>
        <v>0</v>
      </c>
      <c r="AO88" s="262">
        <f>IF((ISERR(IRR($B$83:AO83))),0,IF(IRR($B$83:AO83)&lt;0,0,IRR($B$83:AO83)))</f>
        <v>0</v>
      </c>
      <c r="AP88" s="262">
        <f>IF((ISERR(IRR($B$83:AP83))),0,IF(IRR($B$83:AP83)&lt;0,0,IRR($B$83:AP83)))</f>
        <v>0</v>
      </c>
      <c r="AQ88" s="262">
        <f>IF((ISERR(IRR($B$83:AQ83))),0,IF(IRR($B$83:AQ83)&lt;0,0,IRR($B$83:AQ83)))</f>
        <v>0</v>
      </c>
      <c r="AR88" s="262">
        <f>IF((ISERR(IRR($B$83:AR83))),0,IF(IRR($B$83:AR83)&lt;0,0,IRR($B$83:AR83)))</f>
        <v>0</v>
      </c>
      <c r="AS88" s="262">
        <f>IF((ISERR(IRR($B$83:AS83))),0,IF(IRR($B$83:AS83)&lt;0,0,IRR($B$83:AS83)))</f>
        <v>0</v>
      </c>
      <c r="AT88" s="262">
        <f>IF((ISERR(IRR($B$83:AT83))),0,IF(IRR($B$83:AT83)&lt;0,0,IRR($B$83:AT83)))</f>
        <v>0</v>
      </c>
    </row>
    <row r="89" spans="1:63" ht="14.25" x14ac:dyDescent="0.2">
      <c r="A89" s="255" t="s">
        <v>303</v>
      </c>
      <c r="B89" s="263">
        <f>IF(AND(B84&gt;0,A84&lt;0),(B74-(B84/(B84-A84))),0)</f>
        <v>0</v>
      </c>
      <c r="C89" s="263">
        <f t="shared" ref="C89:AA89" si="142">IF(AND(C84&gt;0,B84&lt;0),(C74-(C84/(C84-B84))),0)</f>
        <v>0</v>
      </c>
      <c r="D89" s="263">
        <f t="shared" si="142"/>
        <v>0</v>
      </c>
      <c r="E89" s="263">
        <f t="shared" si="142"/>
        <v>0</v>
      </c>
      <c r="F89" s="263">
        <f t="shared" si="142"/>
        <v>0</v>
      </c>
      <c r="G89" s="263">
        <f t="shared" si="142"/>
        <v>0</v>
      </c>
      <c r="H89" s="263">
        <f>IF(AND(H84&gt;0,G84&lt;0),(H74-(H84/(H84-G84))),0)</f>
        <v>0</v>
      </c>
      <c r="I89" s="263">
        <f t="shared" si="142"/>
        <v>0</v>
      </c>
      <c r="J89" s="263">
        <f t="shared" si="142"/>
        <v>0</v>
      </c>
      <c r="K89" s="263">
        <f t="shared" si="142"/>
        <v>0</v>
      </c>
      <c r="L89" s="263">
        <f t="shared" si="142"/>
        <v>0</v>
      </c>
      <c r="M89" s="263">
        <f t="shared" si="142"/>
        <v>0</v>
      </c>
      <c r="N89" s="263">
        <f t="shared" si="142"/>
        <v>0</v>
      </c>
      <c r="O89" s="263">
        <f t="shared" si="142"/>
        <v>0</v>
      </c>
      <c r="P89" s="263">
        <f t="shared" si="142"/>
        <v>0</v>
      </c>
      <c r="Q89" s="263">
        <f t="shared" si="142"/>
        <v>0</v>
      </c>
      <c r="R89" s="263">
        <f t="shared" si="142"/>
        <v>0</v>
      </c>
      <c r="S89" s="263">
        <f t="shared" si="142"/>
        <v>0</v>
      </c>
      <c r="T89" s="263">
        <f t="shared" si="142"/>
        <v>0</v>
      </c>
      <c r="U89" s="263">
        <f t="shared" si="142"/>
        <v>0</v>
      </c>
      <c r="V89" s="263">
        <f t="shared" si="142"/>
        <v>0</v>
      </c>
      <c r="W89" s="263">
        <f t="shared" si="142"/>
        <v>0</v>
      </c>
      <c r="X89" s="263">
        <f t="shared" si="142"/>
        <v>0</v>
      </c>
      <c r="Y89" s="263">
        <f t="shared" si="142"/>
        <v>0</v>
      </c>
      <c r="Z89" s="263">
        <f t="shared" si="142"/>
        <v>0</v>
      </c>
      <c r="AA89" s="263">
        <f t="shared" si="142"/>
        <v>0</v>
      </c>
      <c r="AB89" s="263">
        <f t="shared" ref="AB89" si="143">IF(AND(AB84&gt;0,AA84&lt;0),(AB74-(AB84/(AB84-AA84))),0)</f>
        <v>0</v>
      </c>
      <c r="AC89" s="263">
        <f t="shared" ref="AC89" si="144">IF(AND(AC84&gt;0,AB84&lt;0),(AC74-(AC84/(AC84-AB84))),0)</f>
        <v>0</v>
      </c>
      <c r="AD89" s="263">
        <f t="shared" ref="AD89" si="145">IF(AND(AD84&gt;0,AC84&lt;0),(AD74-(AD84/(AD84-AC84))),0)</f>
        <v>0</v>
      </c>
      <c r="AE89" s="263">
        <f t="shared" ref="AE89" si="146">IF(AND(AE84&gt;0,AD84&lt;0),(AE74-(AE84/(AE84-AD84))),0)</f>
        <v>0</v>
      </c>
      <c r="AF89" s="263">
        <f t="shared" ref="AF89" si="147">IF(AND(AF84&gt;0,AE84&lt;0),(AF74-(AF84/(AF84-AE84))),0)</f>
        <v>0</v>
      </c>
      <c r="AG89" s="263">
        <f t="shared" ref="AG89" si="148">IF(AND(AG84&gt;0,AF84&lt;0),(AG74-(AG84/(AG84-AF84))),0)</f>
        <v>0</v>
      </c>
      <c r="AH89" s="263">
        <f t="shared" ref="AH89" si="149">IF(AND(AH84&gt;0,AG84&lt;0),(AH74-(AH84/(AH84-AG84))),0)</f>
        <v>0</v>
      </c>
      <c r="AI89" s="263">
        <f t="shared" ref="AI89" si="150">IF(AND(AI84&gt;0,AH84&lt;0),(AI74-(AI84/(AI84-AH84))),0)</f>
        <v>0</v>
      </c>
      <c r="AJ89" s="263">
        <f t="shared" ref="AJ89" si="151">IF(AND(AJ84&gt;0,AI84&lt;0),(AJ74-(AJ84/(AJ84-AI84))),0)</f>
        <v>0</v>
      </c>
      <c r="AK89" s="263">
        <f t="shared" ref="AK89" si="152">IF(AND(AK84&gt;0,AJ84&lt;0),(AK74-(AK84/(AK84-AJ84))),0)</f>
        <v>0</v>
      </c>
      <c r="AL89" s="263">
        <f t="shared" ref="AL89" si="153">IF(AND(AL84&gt;0,AK84&lt;0),(AL74-(AL84/(AL84-AK84))),0)</f>
        <v>0</v>
      </c>
      <c r="AM89" s="263">
        <f t="shared" ref="AM89" si="154">IF(AND(AM84&gt;0,AL84&lt;0),(AM74-(AM84/(AM84-AL84))),0)</f>
        <v>0</v>
      </c>
      <c r="AN89" s="263">
        <f t="shared" ref="AN89" si="155">IF(AND(AN84&gt;0,AM84&lt;0),(AN74-(AN84/(AN84-AM84))),0)</f>
        <v>0</v>
      </c>
      <c r="AO89" s="263">
        <f t="shared" ref="AO89" si="156">IF(AND(AO84&gt;0,AN84&lt;0),(AO74-(AO84/(AO84-AN84))),0)</f>
        <v>0</v>
      </c>
      <c r="AP89" s="263">
        <f t="shared" ref="AP89" si="157">IF(AND(AP84&gt;0,AO84&lt;0),(AP74-(AP84/(AP84-AO84))),0)</f>
        <v>0</v>
      </c>
      <c r="AQ89" s="263">
        <f t="shared" ref="AQ89" si="158">IF(AND(AQ84&gt;0,AP84&lt;0),(AQ74-(AQ84/(AQ84-AP84))),0)</f>
        <v>0</v>
      </c>
      <c r="AR89" s="263">
        <f t="shared" ref="AR89" si="159">IF(AND(AR84&gt;0,AQ84&lt;0),(AR74-(AR84/(AR84-AQ84))),0)</f>
        <v>0</v>
      </c>
      <c r="AS89" s="263">
        <f t="shared" ref="AS89" si="160">IF(AND(AS84&gt;0,AR84&lt;0),(AS74-(AS84/(AS84-AR84))),0)</f>
        <v>0</v>
      </c>
      <c r="AT89" s="263">
        <f t="shared" ref="AT89" si="161">IF(AND(AT84&gt;0,AS84&lt;0),(AT74-(AT84/(AT84-AS84))),0)</f>
        <v>0</v>
      </c>
    </row>
    <row r="90" spans="1:63" ht="15" thickBot="1" x14ac:dyDescent="0.25">
      <c r="A90" s="264" t="s">
        <v>302</v>
      </c>
      <c r="B90" s="265">
        <f t="shared" ref="B90:AA90" si="162">IF(AND(B87&gt;0,A87&lt;0),(B74-(B87/(B87-A87))),0)</f>
        <v>0</v>
      </c>
      <c r="C90" s="265">
        <f t="shared" si="162"/>
        <v>0</v>
      </c>
      <c r="D90" s="265">
        <f t="shared" si="162"/>
        <v>0</v>
      </c>
      <c r="E90" s="265">
        <f t="shared" si="162"/>
        <v>0</v>
      </c>
      <c r="F90" s="265">
        <f t="shared" si="162"/>
        <v>0</v>
      </c>
      <c r="G90" s="265">
        <f t="shared" si="162"/>
        <v>0</v>
      </c>
      <c r="H90" s="265">
        <f t="shared" si="162"/>
        <v>0</v>
      </c>
      <c r="I90" s="265">
        <f t="shared" si="162"/>
        <v>0</v>
      </c>
      <c r="J90" s="265">
        <f t="shared" si="162"/>
        <v>0</v>
      </c>
      <c r="K90" s="265">
        <f t="shared" si="162"/>
        <v>0</v>
      </c>
      <c r="L90" s="265">
        <f t="shared" si="162"/>
        <v>0</v>
      </c>
      <c r="M90" s="265">
        <f t="shared" si="162"/>
        <v>0</v>
      </c>
      <c r="N90" s="265">
        <f t="shared" si="162"/>
        <v>0</v>
      </c>
      <c r="O90" s="265">
        <f t="shared" si="162"/>
        <v>0</v>
      </c>
      <c r="P90" s="265">
        <f t="shared" si="162"/>
        <v>0</v>
      </c>
      <c r="Q90" s="265">
        <f t="shared" si="162"/>
        <v>0</v>
      </c>
      <c r="R90" s="265">
        <f t="shared" si="162"/>
        <v>0</v>
      </c>
      <c r="S90" s="265">
        <f t="shared" si="162"/>
        <v>0</v>
      </c>
      <c r="T90" s="265">
        <f t="shared" si="162"/>
        <v>0</v>
      </c>
      <c r="U90" s="265">
        <f t="shared" si="162"/>
        <v>0</v>
      </c>
      <c r="V90" s="265">
        <f t="shared" si="162"/>
        <v>0</v>
      </c>
      <c r="W90" s="265">
        <f t="shared" si="162"/>
        <v>0</v>
      </c>
      <c r="X90" s="265">
        <f t="shared" si="162"/>
        <v>0</v>
      </c>
      <c r="Y90" s="265">
        <f t="shared" si="162"/>
        <v>0</v>
      </c>
      <c r="Z90" s="265">
        <f t="shared" si="162"/>
        <v>0</v>
      </c>
      <c r="AA90" s="265">
        <f t="shared" si="162"/>
        <v>0</v>
      </c>
      <c r="AB90" s="265">
        <f t="shared" ref="AB90" si="163">IF(AND(AB87&gt;0,AA87&lt;0),(AB74-(AB87/(AB87-AA87))),0)</f>
        <v>0</v>
      </c>
      <c r="AC90" s="265">
        <f t="shared" ref="AC90" si="164">IF(AND(AC87&gt;0,AB87&lt;0),(AC74-(AC87/(AC87-AB87))),0)</f>
        <v>0</v>
      </c>
      <c r="AD90" s="265">
        <f t="shared" ref="AD90" si="165">IF(AND(AD87&gt;0,AC87&lt;0),(AD74-(AD87/(AD87-AC87))),0)</f>
        <v>0</v>
      </c>
      <c r="AE90" s="265">
        <f t="shared" ref="AE90" si="166">IF(AND(AE87&gt;0,AD87&lt;0),(AE74-(AE87/(AE87-AD87))),0)</f>
        <v>0</v>
      </c>
      <c r="AF90" s="265">
        <f t="shared" ref="AF90" si="167">IF(AND(AF87&gt;0,AE87&lt;0),(AF74-(AF87/(AF87-AE87))),0)</f>
        <v>0</v>
      </c>
      <c r="AG90" s="265">
        <f t="shared" ref="AG90" si="168">IF(AND(AG87&gt;0,AF87&lt;0),(AG74-(AG87/(AG87-AF87))),0)</f>
        <v>0</v>
      </c>
      <c r="AH90" s="265">
        <f t="shared" ref="AH90" si="169">IF(AND(AH87&gt;0,AG87&lt;0),(AH74-(AH87/(AH87-AG87))),0)</f>
        <v>0</v>
      </c>
      <c r="AI90" s="265">
        <f t="shared" ref="AI90" si="170">IF(AND(AI87&gt;0,AH87&lt;0),(AI74-(AI87/(AI87-AH87))),0)</f>
        <v>0</v>
      </c>
      <c r="AJ90" s="265">
        <f t="shared" ref="AJ90" si="171">IF(AND(AJ87&gt;0,AI87&lt;0),(AJ74-(AJ87/(AJ87-AI87))),0)</f>
        <v>0</v>
      </c>
      <c r="AK90" s="265">
        <f t="shared" ref="AK90" si="172">IF(AND(AK87&gt;0,AJ87&lt;0),(AK74-(AK87/(AK87-AJ87))),0)</f>
        <v>0</v>
      </c>
      <c r="AL90" s="265">
        <f t="shared" ref="AL90" si="173">IF(AND(AL87&gt;0,AK87&lt;0),(AL74-(AL87/(AL87-AK87))),0)</f>
        <v>0</v>
      </c>
      <c r="AM90" s="265">
        <f t="shared" ref="AM90" si="174">IF(AND(AM87&gt;0,AL87&lt;0),(AM74-(AM87/(AM87-AL87))),0)</f>
        <v>0</v>
      </c>
      <c r="AN90" s="265">
        <f t="shared" ref="AN90" si="175">IF(AND(AN87&gt;0,AM87&lt;0),(AN74-(AN87/(AN87-AM87))),0)</f>
        <v>0</v>
      </c>
      <c r="AO90" s="265">
        <f t="shared" ref="AO90" si="176">IF(AND(AO87&gt;0,AN87&lt;0),(AO74-(AO87/(AO87-AN87))),0)</f>
        <v>0</v>
      </c>
      <c r="AP90" s="265">
        <f t="shared" ref="AP90" si="177">IF(AND(AP87&gt;0,AO87&lt;0),(AP74-(AP87/(AP87-AO87))),0)</f>
        <v>0</v>
      </c>
      <c r="AQ90" s="265">
        <f t="shared" ref="AQ90" si="178">IF(AND(AQ87&gt;0,AP87&lt;0),(AQ74-(AQ87/(AQ87-AP87))),0)</f>
        <v>0</v>
      </c>
      <c r="AR90" s="265">
        <f t="shared" ref="AR90" si="179">IF(AND(AR87&gt;0,AQ87&lt;0),(AR74-(AR87/(AR87-AQ87))),0)</f>
        <v>0</v>
      </c>
      <c r="AS90" s="265">
        <f t="shared" ref="AS90" si="180">IF(AND(AS87&gt;0,AR87&lt;0),(AS74-(AS87/(AS87-AR87))),0)</f>
        <v>0</v>
      </c>
      <c r="AT90" s="265">
        <f t="shared" ref="AT90" si="181">IF(AND(AT87&gt;0,AS87&lt;0),(AT74-(AT87/(AT87-AS87))),0)</f>
        <v>0</v>
      </c>
    </row>
    <row r="91" spans="1:63" s="207" customFormat="1" x14ac:dyDescent="0.2">
      <c r="A91" s="223"/>
      <c r="B91" s="266">
        <v>2024</v>
      </c>
      <c r="C91" s="266">
        <f>B91+1</f>
        <v>2025</v>
      </c>
      <c r="D91" s="205">
        <f t="shared" ref="D91:AA91" si="182">C91+1</f>
        <v>2026</v>
      </c>
      <c r="E91" s="205">
        <f t="shared" si="182"/>
        <v>2027</v>
      </c>
      <c r="F91" s="205">
        <f t="shared" si="182"/>
        <v>2028</v>
      </c>
      <c r="G91" s="205">
        <f t="shared" si="182"/>
        <v>2029</v>
      </c>
      <c r="H91" s="205">
        <f t="shared" si="182"/>
        <v>2030</v>
      </c>
      <c r="I91" s="205">
        <f t="shared" si="182"/>
        <v>2031</v>
      </c>
      <c r="J91" s="205">
        <f t="shared" si="182"/>
        <v>2032</v>
      </c>
      <c r="K91" s="205">
        <f t="shared" si="182"/>
        <v>2033</v>
      </c>
      <c r="L91" s="205">
        <f t="shared" si="182"/>
        <v>2034</v>
      </c>
      <c r="M91" s="205">
        <f t="shared" si="182"/>
        <v>2035</v>
      </c>
      <c r="N91" s="205">
        <f t="shared" si="182"/>
        <v>2036</v>
      </c>
      <c r="O91" s="205">
        <f t="shared" si="182"/>
        <v>2037</v>
      </c>
      <c r="P91" s="205">
        <f t="shared" si="182"/>
        <v>2038</v>
      </c>
      <c r="Q91" s="205">
        <f t="shared" si="182"/>
        <v>2039</v>
      </c>
      <c r="R91" s="205">
        <f t="shared" si="182"/>
        <v>2040</v>
      </c>
      <c r="S91" s="205">
        <f t="shared" si="182"/>
        <v>2041</v>
      </c>
      <c r="T91" s="205">
        <f t="shared" si="182"/>
        <v>2042</v>
      </c>
      <c r="U91" s="205">
        <f t="shared" si="182"/>
        <v>2043</v>
      </c>
      <c r="V91" s="205">
        <f t="shared" si="182"/>
        <v>2044</v>
      </c>
      <c r="W91" s="205">
        <f t="shared" si="182"/>
        <v>2045</v>
      </c>
      <c r="X91" s="205">
        <f t="shared" si="182"/>
        <v>2046</v>
      </c>
      <c r="Y91" s="205">
        <f t="shared" si="182"/>
        <v>2047</v>
      </c>
      <c r="Z91" s="205">
        <f t="shared" si="182"/>
        <v>2048</v>
      </c>
      <c r="AA91" s="205">
        <f t="shared" si="182"/>
        <v>2049</v>
      </c>
      <c r="AB91" s="205">
        <f t="shared" ref="AB91" si="183">AA91+1</f>
        <v>2050</v>
      </c>
      <c r="AC91" s="205">
        <f t="shared" ref="AC91" si="184">AB91+1</f>
        <v>2051</v>
      </c>
      <c r="AD91" s="205">
        <f t="shared" ref="AD91" si="185">AC91+1</f>
        <v>2052</v>
      </c>
      <c r="AE91" s="205">
        <f t="shared" ref="AE91" si="186">AD91+1</f>
        <v>2053</v>
      </c>
      <c r="AF91" s="205">
        <f t="shared" ref="AF91" si="187">AE91+1</f>
        <v>2054</v>
      </c>
      <c r="AG91" s="205">
        <f t="shared" ref="AG91" si="188">AF91+1</f>
        <v>2055</v>
      </c>
      <c r="AH91" s="205">
        <f t="shared" ref="AH91" si="189">AG91+1</f>
        <v>2056</v>
      </c>
      <c r="AI91" s="205">
        <f t="shared" ref="AI91" si="190">AH91+1</f>
        <v>2057</v>
      </c>
      <c r="AJ91" s="205">
        <f t="shared" ref="AJ91" si="191">AI91+1</f>
        <v>2058</v>
      </c>
      <c r="AK91" s="205">
        <f t="shared" ref="AK91" si="192">AJ91+1</f>
        <v>2059</v>
      </c>
      <c r="AL91" s="205">
        <f t="shared" ref="AL91" si="193">AK91+1</f>
        <v>2060</v>
      </c>
      <c r="AM91" s="205">
        <f t="shared" ref="AM91" si="194">AL91+1</f>
        <v>2061</v>
      </c>
      <c r="AN91" s="205">
        <f t="shared" ref="AN91" si="195">AM91+1</f>
        <v>2062</v>
      </c>
      <c r="AO91" s="205">
        <f t="shared" ref="AO91" si="196">AN91+1</f>
        <v>2063</v>
      </c>
      <c r="AP91" s="205">
        <f t="shared" ref="AP91" si="197">AO91+1</f>
        <v>2064</v>
      </c>
      <c r="AQ91" s="205">
        <f t="shared" ref="AQ91" si="198">AP91+1</f>
        <v>2065</v>
      </c>
      <c r="AR91" s="205">
        <f t="shared" ref="AR91" si="199">AQ91+1</f>
        <v>2066</v>
      </c>
      <c r="AS91" s="205">
        <f t="shared" ref="AS91" si="200">AR91+1</f>
        <v>2067</v>
      </c>
      <c r="AT91" s="205">
        <f t="shared" ref="AT91" si="201">AS91+1</f>
        <v>2068</v>
      </c>
      <c r="AU91" s="205"/>
      <c r="AV91" s="205"/>
      <c r="AW91" s="205"/>
      <c r="AX91" s="205"/>
      <c r="AY91" s="205"/>
      <c r="AZ91" s="205"/>
      <c r="BA91" s="205"/>
      <c r="BB91" s="205"/>
      <c r="BC91" s="205"/>
      <c r="BD91" s="205"/>
      <c r="BE91" s="205"/>
      <c r="BF91" s="205"/>
      <c r="BG91" s="205"/>
      <c r="BH91" s="205"/>
      <c r="BI91" s="205"/>
      <c r="BJ91" s="205"/>
      <c r="BK91" s="205"/>
    </row>
    <row r="92" spans="1:63" ht="15.6" customHeight="1" x14ac:dyDescent="0.2">
      <c r="A92" s="267" t="s">
        <v>301</v>
      </c>
      <c r="B92" s="268"/>
      <c r="C92" s="268"/>
      <c r="D92" s="268"/>
      <c r="E92" s="268"/>
      <c r="F92" s="268"/>
      <c r="G92" s="268"/>
      <c r="H92" s="268"/>
      <c r="I92" s="268"/>
      <c r="J92" s="268"/>
      <c r="K92" s="268"/>
      <c r="L92" s="268"/>
      <c r="M92" s="268"/>
      <c r="N92" s="268"/>
      <c r="O92" s="268"/>
      <c r="P92" s="268">
        <v>10</v>
      </c>
      <c r="Q92" s="268"/>
      <c r="R92" s="268"/>
      <c r="S92" s="268"/>
      <c r="T92" s="268"/>
      <c r="U92" s="268"/>
      <c r="V92" s="268"/>
      <c r="W92" s="268"/>
      <c r="X92" s="268"/>
      <c r="Y92" s="268"/>
      <c r="Z92" s="268">
        <v>10</v>
      </c>
      <c r="AA92" s="268"/>
    </row>
    <row r="93" spans="1:63" ht="12.75" x14ac:dyDescent="0.2">
      <c r="A93" s="269" t="s">
        <v>300</v>
      </c>
      <c r="B93" s="269"/>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row>
    <row r="94" spans="1:63" ht="12.75" x14ac:dyDescent="0.2">
      <c r="A94" s="269" t="s">
        <v>299</v>
      </c>
      <c r="B94" s="269"/>
      <c r="C94" s="269"/>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row>
    <row r="95" spans="1:63" ht="12.75" x14ac:dyDescent="0.2">
      <c r="A95" s="269" t="s">
        <v>298</v>
      </c>
      <c r="B95" s="269"/>
      <c r="C95" s="269"/>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row>
    <row r="96" spans="1:63" ht="12.75" x14ac:dyDescent="0.2">
      <c r="A96" s="202" t="s">
        <v>297</v>
      </c>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row>
    <row r="97" spans="1:56" ht="33" customHeight="1" x14ac:dyDescent="0.2">
      <c r="A97" s="388" t="s">
        <v>556</v>
      </c>
      <c r="B97" s="388"/>
      <c r="C97" s="388"/>
      <c r="D97" s="388"/>
      <c r="E97" s="388"/>
      <c r="F97" s="388"/>
      <c r="G97" s="388"/>
      <c r="H97" s="388"/>
      <c r="I97" s="388"/>
      <c r="J97" s="388"/>
      <c r="K97" s="388"/>
      <c r="L97" s="388"/>
    </row>
    <row r="98" spans="1:56" hidden="1" x14ac:dyDescent="0.2">
      <c r="C98" s="270"/>
    </row>
    <row r="99" spans="1:56" ht="12.75" hidden="1" x14ac:dyDescent="0.2">
      <c r="A99" s="271"/>
      <c r="B99" s="208"/>
      <c r="C99" s="208"/>
      <c r="D99" s="208"/>
      <c r="E99" s="208"/>
      <c r="F99" s="208"/>
      <c r="G99" s="208"/>
      <c r="H99" s="208"/>
      <c r="I99" s="208"/>
      <c r="J99" s="208"/>
      <c r="K99" s="208"/>
      <c r="L99" s="208"/>
      <c r="M99" s="208"/>
      <c r="N99" s="208"/>
      <c r="O99" s="208"/>
      <c r="P99" s="208"/>
      <c r="Q99" s="208"/>
      <c r="R99" s="208"/>
      <c r="S99" s="208"/>
      <c r="T99" s="208"/>
      <c r="U99" s="208"/>
      <c r="V99" s="208"/>
      <c r="W99" s="208"/>
      <c r="X99" s="208"/>
      <c r="Y99" s="208"/>
      <c r="Z99" s="208"/>
      <c r="AA99" s="208"/>
    </row>
    <row r="100" spans="1:56" hidden="1" x14ac:dyDescent="0.2">
      <c r="A100" s="272" t="s">
        <v>557</v>
      </c>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S100" s="207"/>
      <c r="AT100" s="207"/>
      <c r="AU100" s="207"/>
      <c r="AV100" s="207"/>
      <c r="AW100" s="207"/>
      <c r="AX100" s="207"/>
      <c r="AY100" s="207"/>
      <c r="AZ100" s="207"/>
      <c r="BA100" s="207"/>
      <c r="BB100" s="207"/>
      <c r="BC100" s="207"/>
      <c r="BD100" s="207"/>
    </row>
    <row r="101" spans="1:56" ht="12.75" hidden="1" x14ac:dyDescent="0.2">
      <c r="A101" s="272"/>
      <c r="B101" s="273">
        <v>2021</v>
      </c>
      <c r="C101" s="273">
        <f t="shared" ref="C101:X101" si="202">B101+1</f>
        <v>2022</v>
      </c>
      <c r="D101" s="273">
        <f t="shared" si="202"/>
        <v>2023</v>
      </c>
      <c r="E101" s="273">
        <f t="shared" si="202"/>
        <v>2024</v>
      </c>
      <c r="F101" s="273">
        <f t="shared" si="202"/>
        <v>2025</v>
      </c>
      <c r="G101" s="273">
        <f t="shared" si="202"/>
        <v>2026</v>
      </c>
      <c r="H101" s="273">
        <f t="shared" si="202"/>
        <v>2027</v>
      </c>
      <c r="I101" s="273">
        <f t="shared" si="202"/>
        <v>2028</v>
      </c>
      <c r="J101" s="273">
        <f t="shared" si="202"/>
        <v>2029</v>
      </c>
      <c r="K101" s="273">
        <f t="shared" si="202"/>
        <v>2030</v>
      </c>
      <c r="L101" s="273">
        <f t="shared" si="202"/>
        <v>2031</v>
      </c>
      <c r="M101" s="273">
        <f t="shared" si="202"/>
        <v>2032</v>
      </c>
      <c r="N101" s="273">
        <f t="shared" si="202"/>
        <v>2033</v>
      </c>
      <c r="O101" s="273">
        <f t="shared" si="202"/>
        <v>2034</v>
      </c>
      <c r="P101" s="273">
        <f t="shared" si="202"/>
        <v>2035</v>
      </c>
      <c r="Q101" s="273">
        <f t="shared" si="202"/>
        <v>2036</v>
      </c>
      <c r="R101" s="273">
        <f t="shared" si="202"/>
        <v>2037</v>
      </c>
      <c r="S101" s="273">
        <f t="shared" si="202"/>
        <v>2038</v>
      </c>
      <c r="T101" s="273">
        <f t="shared" si="202"/>
        <v>2039</v>
      </c>
      <c r="U101" s="273">
        <f t="shared" si="202"/>
        <v>2040</v>
      </c>
      <c r="V101" s="273">
        <f t="shared" si="202"/>
        <v>2041</v>
      </c>
      <c r="W101" s="273">
        <f t="shared" si="202"/>
        <v>2042</v>
      </c>
      <c r="X101" s="273">
        <f t="shared" si="202"/>
        <v>2043</v>
      </c>
      <c r="Y101" s="273">
        <f t="shared" ref="Y101" si="203">X101+1</f>
        <v>2044</v>
      </c>
      <c r="Z101" s="273">
        <f t="shared" ref="Z101" si="204">Y101+1</f>
        <v>2045</v>
      </c>
      <c r="AA101" s="273">
        <f t="shared" ref="AA101" si="205">Z101+1</f>
        <v>2046</v>
      </c>
      <c r="AB101" s="273">
        <f t="shared" ref="AB101" si="206">AA101+1</f>
        <v>2047</v>
      </c>
      <c r="AC101" s="273">
        <f t="shared" ref="AC101" si="207">AB101+1</f>
        <v>2048</v>
      </c>
      <c r="AD101" s="273">
        <f t="shared" ref="AD101" si="208">AC101+1</f>
        <v>2049</v>
      </c>
      <c r="AE101" s="273">
        <f t="shared" ref="AE101" si="209">AD101+1</f>
        <v>2050</v>
      </c>
      <c r="AF101" s="273">
        <f t="shared" ref="AF101" si="210">AE101+1</f>
        <v>2051</v>
      </c>
      <c r="AG101" s="273">
        <f t="shared" ref="AG101" si="211">AF101+1</f>
        <v>2052</v>
      </c>
      <c r="AH101" s="273">
        <f t="shared" ref="AH101" si="212">AG101+1</f>
        <v>2053</v>
      </c>
      <c r="AI101" s="273">
        <f t="shared" ref="AI101" si="213">AH101+1</f>
        <v>2054</v>
      </c>
      <c r="AJ101" s="273">
        <f t="shared" ref="AJ101" si="214">AI101+1</f>
        <v>2055</v>
      </c>
      <c r="AK101" s="273">
        <f t="shared" ref="AK101" si="215">AJ101+1</f>
        <v>2056</v>
      </c>
      <c r="AL101" s="273">
        <f t="shared" ref="AL101" si="216">AK101+1</f>
        <v>2057</v>
      </c>
      <c r="AM101" s="273">
        <f t="shared" ref="AM101" si="217">AL101+1</f>
        <v>2058</v>
      </c>
      <c r="AN101" s="273">
        <f t="shared" ref="AN101" si="218">AM101+1</f>
        <v>2059</v>
      </c>
      <c r="AO101" s="273">
        <f t="shared" ref="AO101" si="219">AN101+1</f>
        <v>2060</v>
      </c>
      <c r="AP101" s="273">
        <f t="shared" ref="AP101" si="220">AO101+1</f>
        <v>2061</v>
      </c>
      <c r="AQ101" s="273">
        <f t="shared" ref="AQ101" si="221">AP101+1</f>
        <v>2062</v>
      </c>
      <c r="AR101" s="273">
        <f t="shared" ref="AR101" si="222">AQ101+1</f>
        <v>2063</v>
      </c>
      <c r="AS101" s="273">
        <f t="shared" ref="AS101" si="223">AR101+1</f>
        <v>2064</v>
      </c>
      <c r="AT101" s="273">
        <f t="shared" ref="AT101" si="224">AS101+1</f>
        <v>2065</v>
      </c>
      <c r="AU101" s="273">
        <f t="shared" ref="AU101" si="225">AT101+1</f>
        <v>2066</v>
      </c>
      <c r="AV101" s="273">
        <f t="shared" ref="AV101" si="226">AU101+1</f>
        <v>2067</v>
      </c>
      <c r="AW101" s="273">
        <f t="shared" ref="AW101" si="227">AV101+1</f>
        <v>2068</v>
      </c>
      <c r="AX101" s="273">
        <f t="shared" ref="AX101" si="228">AW101+1</f>
        <v>2069</v>
      </c>
      <c r="AY101" s="273">
        <f t="shared" ref="AY101" si="229">AX101+1</f>
        <v>2070</v>
      </c>
      <c r="AZ101" s="273">
        <f t="shared" ref="AZ101" si="230">AY101+1</f>
        <v>2071</v>
      </c>
      <c r="BA101" s="273">
        <f t="shared" ref="BA101" si="231">AZ101+1</f>
        <v>2072</v>
      </c>
      <c r="BB101" s="273">
        <f t="shared" ref="BB101" si="232">BA101+1</f>
        <v>2073</v>
      </c>
      <c r="BC101" s="273">
        <f t="shared" ref="BC101" si="233">BB101+1</f>
        <v>2074</v>
      </c>
    </row>
    <row r="102" spans="1:56" ht="15" hidden="1" x14ac:dyDescent="0.2">
      <c r="A102" s="272" t="s">
        <v>558</v>
      </c>
      <c r="B102" s="300">
        <v>4.9354000000000002E-2</v>
      </c>
      <c r="C102" s="299">
        <v>0.14631427330593999</v>
      </c>
      <c r="D102" s="299">
        <v>9.0964662608273128E-2</v>
      </c>
      <c r="E102" s="301">
        <v>9.1135032622053413E-2</v>
      </c>
      <c r="F102" s="299">
        <v>7.8163170639641913E-2</v>
      </c>
      <c r="G102" s="299">
        <v>5.2628968689616612E-2</v>
      </c>
      <c r="H102" s="299">
        <v>4.4208979893394937E-2</v>
      </c>
      <c r="I102" s="274">
        <f t="shared" ref="I102" si="234">H102</f>
        <v>4.4208979893394937E-2</v>
      </c>
      <c r="J102" s="274">
        <f t="shared" ref="J102" si="235">I102</f>
        <v>4.4208979893394937E-2</v>
      </c>
      <c r="K102" s="274">
        <f t="shared" ref="K102" si="236">J102</f>
        <v>4.4208979893394937E-2</v>
      </c>
      <c r="L102" s="274">
        <f t="shared" ref="L102:X102" si="237">K102</f>
        <v>4.4208979893394937E-2</v>
      </c>
      <c r="M102" s="274">
        <f t="shared" si="237"/>
        <v>4.4208979893394937E-2</v>
      </c>
      <c r="N102" s="274">
        <f t="shared" si="237"/>
        <v>4.4208979893394937E-2</v>
      </c>
      <c r="O102" s="274">
        <f t="shared" si="237"/>
        <v>4.4208979893394937E-2</v>
      </c>
      <c r="P102" s="274">
        <f t="shared" si="237"/>
        <v>4.4208979893394937E-2</v>
      </c>
      <c r="Q102" s="274">
        <f t="shared" si="237"/>
        <v>4.4208979893394937E-2</v>
      </c>
      <c r="R102" s="274">
        <f t="shared" si="237"/>
        <v>4.4208979893394937E-2</v>
      </c>
      <c r="S102" s="274">
        <f t="shared" si="237"/>
        <v>4.4208979893394937E-2</v>
      </c>
      <c r="T102" s="274">
        <f t="shared" si="237"/>
        <v>4.4208979893394937E-2</v>
      </c>
      <c r="U102" s="274">
        <f t="shared" si="237"/>
        <v>4.4208979893394937E-2</v>
      </c>
      <c r="V102" s="274">
        <f t="shared" si="237"/>
        <v>4.4208979893394937E-2</v>
      </c>
      <c r="W102" s="274">
        <f t="shared" si="237"/>
        <v>4.4208979893394937E-2</v>
      </c>
      <c r="X102" s="274">
        <f t="shared" si="237"/>
        <v>4.4208979893394937E-2</v>
      </c>
      <c r="Y102" s="274">
        <f t="shared" ref="Y102" si="238">X102</f>
        <v>4.4208979893394937E-2</v>
      </c>
      <c r="Z102" s="274">
        <f t="shared" ref="Z102" si="239">Y102</f>
        <v>4.4208979893394937E-2</v>
      </c>
      <c r="AA102" s="274">
        <f t="shared" ref="AA102" si="240">Z102</f>
        <v>4.4208979893394937E-2</v>
      </c>
      <c r="AB102" s="274">
        <f t="shared" ref="AB102" si="241">AA102</f>
        <v>4.4208979893394937E-2</v>
      </c>
      <c r="AC102" s="274">
        <f t="shared" ref="AC102" si="242">AB102</f>
        <v>4.4208979893394937E-2</v>
      </c>
      <c r="AD102" s="274">
        <f t="shared" ref="AD102" si="243">AC102</f>
        <v>4.4208979893394937E-2</v>
      </c>
      <c r="AE102" s="274">
        <f t="shared" ref="AE102" si="244">AD102</f>
        <v>4.4208979893394937E-2</v>
      </c>
      <c r="AF102" s="274">
        <f t="shared" ref="AF102" si="245">AE102</f>
        <v>4.4208979893394937E-2</v>
      </c>
      <c r="AG102" s="274">
        <f t="shared" ref="AG102" si="246">AF102</f>
        <v>4.4208979893394937E-2</v>
      </c>
      <c r="AH102" s="274">
        <f t="shared" ref="AH102" si="247">AG102</f>
        <v>4.4208979893394937E-2</v>
      </c>
      <c r="AI102" s="274">
        <f t="shared" ref="AI102" si="248">AH102</f>
        <v>4.4208979893394937E-2</v>
      </c>
      <c r="AJ102" s="274">
        <f t="shared" ref="AJ102" si="249">AI102</f>
        <v>4.4208979893394937E-2</v>
      </c>
      <c r="AK102" s="274">
        <f t="shared" ref="AK102" si="250">AJ102</f>
        <v>4.4208979893394937E-2</v>
      </c>
      <c r="AL102" s="274">
        <f t="shared" ref="AL102" si="251">AK102</f>
        <v>4.4208979893394937E-2</v>
      </c>
      <c r="AM102" s="274">
        <f t="shared" ref="AM102" si="252">AL102</f>
        <v>4.4208979893394937E-2</v>
      </c>
      <c r="AN102" s="274">
        <f t="shared" ref="AN102" si="253">AM102</f>
        <v>4.4208979893394937E-2</v>
      </c>
      <c r="AO102" s="274">
        <f t="shared" ref="AO102" si="254">AN102</f>
        <v>4.4208979893394937E-2</v>
      </c>
      <c r="AP102" s="274">
        <f t="shared" ref="AP102" si="255">AO102</f>
        <v>4.4208979893394937E-2</v>
      </c>
      <c r="AQ102" s="274">
        <f t="shared" ref="AQ102" si="256">AP102</f>
        <v>4.4208979893394937E-2</v>
      </c>
      <c r="AR102" s="274">
        <f t="shared" ref="AR102" si="257">AQ102</f>
        <v>4.4208979893394937E-2</v>
      </c>
      <c r="AS102" s="274">
        <f t="shared" ref="AS102" si="258">AR102</f>
        <v>4.4208979893394937E-2</v>
      </c>
      <c r="AT102" s="274">
        <f t="shared" ref="AT102" si="259">AS102</f>
        <v>4.4208979893394937E-2</v>
      </c>
      <c r="AU102" s="274">
        <f t="shared" ref="AU102" si="260">AT102</f>
        <v>4.4208979893394937E-2</v>
      </c>
      <c r="AV102" s="274">
        <f t="shared" ref="AV102" si="261">AU102</f>
        <v>4.4208979893394937E-2</v>
      </c>
      <c r="AW102" s="274">
        <f t="shared" ref="AW102" si="262">AV102</f>
        <v>4.4208979893394937E-2</v>
      </c>
      <c r="AX102" s="274">
        <f t="shared" ref="AX102" si="263">AW102</f>
        <v>4.4208979893394937E-2</v>
      </c>
      <c r="AY102" s="274">
        <f t="shared" ref="AY102" si="264">AX102</f>
        <v>4.4208979893394937E-2</v>
      </c>
      <c r="AZ102" s="274">
        <f t="shared" ref="AZ102" si="265">AY102</f>
        <v>4.4208979893394937E-2</v>
      </c>
      <c r="BA102" s="274">
        <f t="shared" ref="BA102" si="266">AZ102</f>
        <v>4.4208979893394937E-2</v>
      </c>
      <c r="BB102" s="274">
        <f t="shared" ref="BB102" si="267">BA102</f>
        <v>4.4208979893394937E-2</v>
      </c>
      <c r="BC102" s="274">
        <f t="shared" ref="BC102" si="268">BB102</f>
        <v>4.4208979893394937E-2</v>
      </c>
    </row>
    <row r="103" spans="1:56" s="207" customFormat="1" ht="15" hidden="1" x14ac:dyDescent="0.2">
      <c r="A103" s="272" t="s">
        <v>559</v>
      </c>
      <c r="B103" s="300">
        <v>4.9354000000000002E-2</v>
      </c>
      <c r="C103" s="248">
        <f t="shared" ref="C103:X103" si="269">(1+B103)*(1+C102)-1</f>
        <v>0.20288946795068119</v>
      </c>
      <c r="D103" s="248">
        <f t="shared" si="269"/>
        <v>0.31230990255786018</v>
      </c>
      <c r="E103" s="301">
        <f>E102</f>
        <v>9.1135032622053413E-2</v>
      </c>
      <c r="F103" s="248">
        <f t="shared" si="269"/>
        <v>0.17642160636778237</v>
      </c>
      <c r="G103" s="248">
        <f t="shared" si="269"/>
        <v>0.23833546225510083</v>
      </c>
      <c r="H103" s="248">
        <f t="shared" si="269"/>
        <v>0.29308100980721452</v>
      </c>
      <c r="I103" s="248">
        <f t="shared" si="269"/>
        <v>0.35024680217031245</v>
      </c>
      <c r="J103" s="248">
        <f t="shared" si="269"/>
        <v>0.40993983589858063</v>
      </c>
      <c r="K103" s="248">
        <f t="shared" si="269"/>
        <v>0.47227183775471748</v>
      </c>
      <c r="L103" s="248">
        <f t="shared" si="269"/>
        <v>0.53735947382762728</v>
      </c>
      <c r="M103" s="248">
        <f t="shared" si="269"/>
        <v>0.605324567894993</v>
      </c>
      <c r="N103" s="248">
        <f t="shared" si="269"/>
        <v>0.67629432943943568</v>
      </c>
      <c r="O103" s="248">
        <f t="shared" si="269"/>
        <v>0.75040159174503551</v>
      </c>
      <c r="P103" s="248">
        <f t="shared" si="269"/>
        <v>0.82778506051985823</v>
      </c>
      <c r="Q103" s="248">
        <f t="shared" si="269"/>
        <v>0.90858957350982816</v>
      </c>
      <c r="R103" s="248">
        <f t="shared" si="269"/>
        <v>0.99296637158986734</v>
      </c>
      <c r="S103" s="248">
        <f t="shared" si="269"/>
        <v>1.0810733818396958</v>
      </c>
      <c r="T103" s="248">
        <f t="shared" si="269"/>
        <v>1.1730755131341262</v>
      </c>
      <c r="U103" s="248">
        <f t="shared" si="269"/>
        <v>1.2691449648011015</v>
      </c>
      <c r="V103" s="248">
        <f t="shared" si="269"/>
        <v>1.3694615489251918</v>
      </c>
      <c r="W103" s="248">
        <f t="shared" si="269"/>
        <v>1.4742130268997977</v>
      </c>
      <c r="X103" s="248">
        <f t="shared" si="269"/>
        <v>1.5835954608579867</v>
      </c>
      <c r="Y103" s="248">
        <f t="shared" ref="Y103" si="270">(1+X103)*(1+Y102)-1</f>
        <v>1.6978135806397239</v>
      </c>
      <c r="Z103" s="248">
        <f t="shared" ref="Z103" si="271">(1+Y103)*(1+Z102)-1</f>
        <v>1.8170811669823532</v>
      </c>
      <c r="AA103" s="248">
        <f t="shared" ref="AA103" si="272">(1+Z103)*(1+AA102)-1</f>
        <v>1.9416214516515375</v>
      </c>
      <c r="AB103" s="248">
        <f t="shared" ref="AB103" si="273">(1+AA103)*(1+AB102)-1</f>
        <v>2.0716675352615797</v>
      </c>
      <c r="AC103" s="248">
        <f t="shared" ref="AC103" si="274">(1+AB103)*(1+AC102)-1</f>
        <v>2.2074628235671527</v>
      </c>
      <c r="AD103" s="248">
        <f t="shared" ref="AD103" si="275">(1+AC103)*(1+AD102)-1</f>
        <v>2.3492614830430445</v>
      </c>
      <c r="AE103" s="248">
        <f t="shared" ref="AE103" si="276">(1+AD103)*(1+AE102)-1</f>
        <v>2.4973289166046162</v>
      </c>
      <c r="AF103" s="248">
        <f t="shared" ref="AF103" si="277">(1+AE103)*(1+AF102)-1</f>
        <v>2.6519422603593781</v>
      </c>
      <c r="AG103" s="248">
        <f t="shared" ref="AG103" si="278">(1+AF103)*(1+AG102)-1</f>
        <v>2.813390902319445</v>
      </c>
      <c r="AH103" s="248">
        <f t="shared" ref="AH103" si="279">(1+AG103)*(1+AH102)-1</f>
        <v>2.9819770240457402</v>
      </c>
      <c r="AI103" s="248">
        <f t="shared" ref="AI103" si="280">(1+AH103)*(1+AI102)-1</f>
        <v>3.1580161662377391</v>
      </c>
      <c r="AJ103" s="248">
        <f t="shared" ref="AJ103" si="281">(1+AI103)*(1+AJ102)-1</f>
        <v>3.3418378193273544</v>
      </c>
      <c r="AK103" s="248">
        <f t="shared" ref="AK103" si="282">(1+AJ103)*(1+AK102)-1</f>
        <v>3.5337860401823793</v>
      </c>
      <c r="AL103" s="248">
        <f t="shared" ref="AL103" si="283">(1+AK103)*(1+AL102)-1</f>
        <v>3.7342200960737566</v>
      </c>
      <c r="AM103" s="248">
        <f t="shared" ref="AM103" si="284">(1+AL103)*(1+AM102)-1</f>
        <v>3.9435151371119872</v>
      </c>
      <c r="AN103" s="248">
        <f t="shared" ref="AN103" si="285">(1+AM103)*(1+AN102)-1</f>
        <v>4.1620628984112642</v>
      </c>
      <c r="AO103" s="248">
        <f t="shared" ref="AO103" si="286">(1+AN103)*(1+AO102)-1</f>
        <v>4.3902724332955678</v>
      </c>
      <c r="AP103" s="248">
        <f t="shared" ref="AP103" si="287">(1+AO103)*(1+AP102)-1</f>
        <v>4.6285708789190521</v>
      </c>
      <c r="AQ103" s="248">
        <f t="shared" ref="AQ103" si="288">(1+AP103)*(1+AQ102)-1</f>
        <v>4.8774042557337323</v>
      </c>
      <c r="AR103" s="248">
        <f t="shared" ref="AR103" si="289">(1+AQ103)*(1+AR102)-1</f>
        <v>5.1372383023008181</v>
      </c>
      <c r="AS103" s="248">
        <f t="shared" ref="AS103" si="290">(1+AR103)*(1+AS102)-1</f>
        <v>5.4085593470082083</v>
      </c>
      <c r="AT103" s="248">
        <f>(1+AS103)*(1+AT102)-1</f>
        <v>5.6918752183257224</v>
      </c>
      <c r="AU103" s="248">
        <f t="shared" ref="AU103:BC103" si="291">(1+AT103)*(1+AU102)-1</f>
        <v>5.9877161953017914</v>
      </c>
      <c r="AV103" s="248">
        <f t="shared" si="291"/>
        <v>6.2966360000806381</v>
      </c>
      <c r="AW103" s="248">
        <f t="shared" si="291"/>
        <v>6.619212834297624</v>
      </c>
      <c r="AX103" s="248">
        <f t="shared" si="291"/>
        <v>6.956050461292584</v>
      </c>
      <c r="AY103" s="248">
        <f t="shared" si="291"/>
        <v>7.3077793361667034</v>
      </c>
      <c r="AZ103" s="248">
        <f t="shared" si="291"/>
        <v>7.6750577857980584</v>
      </c>
      <c r="BA103" s="248">
        <f t="shared" si="291"/>
        <v>8.0585732410244439</v>
      </c>
      <c r="BB103" s="248">
        <f t="shared" si="291"/>
        <v>8.459043523299739</v>
      </c>
      <c r="BC103" s="248">
        <f t="shared" si="291"/>
        <v>8.8772181882320442</v>
      </c>
    </row>
    <row r="104" spans="1:56" s="207" customFormat="1" hidden="1" x14ac:dyDescent="0.2">
      <c r="A104" s="253"/>
      <c r="B104" s="275"/>
      <c r="C104" s="276"/>
      <c r="D104" s="276"/>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row>
    <row r="105" spans="1:56" ht="12.75" hidden="1" x14ac:dyDescent="0.2">
      <c r="A105" s="271"/>
      <c r="B105" s="208"/>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C105" s="208"/>
      <c r="AD105" s="208"/>
    </row>
    <row r="106" spans="1:56" ht="12.75" hidden="1" x14ac:dyDescent="0.2">
      <c r="A106" s="271"/>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row>
    <row r="107" spans="1:56" ht="12.75" hidden="1" x14ac:dyDescent="0.2">
      <c r="A107" s="271"/>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row>
    <row r="108" spans="1:56" ht="12.75" hidden="1" x14ac:dyDescent="0.2">
      <c r="A108" s="271"/>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row>
    <row r="109" spans="1:56" ht="12.75" hidden="1" x14ac:dyDescent="0.2">
      <c r="A109" s="271"/>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row>
    <row r="110" spans="1:56" ht="12.75" x14ac:dyDescent="0.2">
      <c r="A110" s="271"/>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row>
    <row r="111" spans="1:56" ht="12.75" x14ac:dyDescent="0.2">
      <c r="A111" s="271"/>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row>
    <row r="112" spans="1:56" ht="12.75" x14ac:dyDescent="0.2">
      <c r="A112" s="271"/>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row>
    <row r="113" spans="1:30" ht="12.75" x14ac:dyDescent="0.2">
      <c r="A113" s="271"/>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row>
    <row r="114" spans="1:30" ht="12.75" x14ac:dyDescent="0.2">
      <c r="A114" s="271"/>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row>
    <row r="115" spans="1:30" ht="12.75" x14ac:dyDescent="0.2">
      <c r="A115" s="271"/>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row>
    <row r="116" spans="1:30" ht="12.75" x14ac:dyDescent="0.2">
      <c r="A116" s="271"/>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row>
    <row r="117" spans="1:30" ht="12.75" x14ac:dyDescent="0.2">
      <c r="A117" s="271"/>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row>
    <row r="118" spans="1:30" ht="12.75" x14ac:dyDescent="0.2">
      <c r="A118" s="271"/>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row>
    <row r="119" spans="1:30" ht="12.75" x14ac:dyDescent="0.2">
      <c r="A119" s="271"/>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row>
    <row r="120" spans="1:30" ht="12.75" x14ac:dyDescent="0.2">
      <c r="A120" s="271"/>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row>
    <row r="121" spans="1:30" ht="12.75" x14ac:dyDescent="0.2">
      <c r="A121" s="271"/>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row>
    <row r="122" spans="1:30" ht="12.75" x14ac:dyDescent="0.2">
      <c r="A122" s="271"/>
      <c r="B122" s="208"/>
      <c r="C122" s="208"/>
      <c r="D122" s="208"/>
      <c r="E122" s="208"/>
      <c r="F122" s="208"/>
      <c r="G122" s="208"/>
      <c r="H122" s="208"/>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row>
    <row r="123" spans="1:30" ht="12.75" x14ac:dyDescent="0.2">
      <c r="A123" s="271"/>
      <c r="B123" s="208"/>
      <c r="C123" s="208"/>
      <c r="D123" s="208"/>
      <c r="E123" s="208"/>
      <c r="F123" s="208"/>
      <c r="G123" s="208"/>
      <c r="H123" s="208"/>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row>
    <row r="124" spans="1:30" ht="12.75" x14ac:dyDescent="0.2">
      <c r="A124" s="271"/>
      <c r="B124" s="208"/>
      <c r="C124" s="208"/>
      <c r="D124" s="208"/>
      <c r="E124" s="208"/>
      <c r="F124" s="208"/>
      <c r="G124" s="208"/>
      <c r="H124" s="208"/>
      <c r="I124" s="208"/>
      <c r="J124" s="208"/>
      <c r="K124" s="208"/>
      <c r="L124" s="208"/>
      <c r="M124" s="208"/>
      <c r="N124" s="208"/>
      <c r="O124" s="208"/>
      <c r="P124" s="208"/>
      <c r="Q124" s="208"/>
      <c r="R124" s="208"/>
      <c r="S124" s="208"/>
      <c r="T124" s="208"/>
      <c r="U124" s="208"/>
      <c r="V124" s="208"/>
      <c r="W124" s="208"/>
      <c r="X124" s="208"/>
      <c r="Y124" s="208"/>
      <c r="Z124" s="208"/>
      <c r="AA124" s="208"/>
      <c r="AB124" s="208"/>
      <c r="AC124" s="208"/>
      <c r="AD124" s="208"/>
    </row>
    <row r="125" spans="1:30" ht="12.75" x14ac:dyDescent="0.2">
      <c r="A125" s="271"/>
      <c r="B125" s="208"/>
      <c r="C125" s="208"/>
      <c r="D125" s="208"/>
      <c r="E125" s="208"/>
      <c r="F125" s="208"/>
      <c r="G125" s="208"/>
      <c r="H125" s="208"/>
      <c r="I125" s="208"/>
      <c r="J125" s="208"/>
      <c r="K125" s="208"/>
      <c r="L125" s="208"/>
      <c r="M125" s="208"/>
      <c r="N125" s="208"/>
      <c r="O125" s="208"/>
      <c r="P125" s="208"/>
      <c r="Q125" s="208"/>
      <c r="R125" s="208"/>
      <c r="S125" s="208"/>
      <c r="T125" s="208"/>
      <c r="U125" s="208"/>
      <c r="V125" s="208"/>
      <c r="W125" s="208"/>
      <c r="X125" s="208"/>
      <c r="Y125" s="208"/>
      <c r="Z125" s="208"/>
      <c r="AA125" s="208"/>
      <c r="AB125" s="208"/>
      <c r="AC125" s="208"/>
      <c r="AD125" s="208"/>
    </row>
    <row r="126" spans="1:30" ht="12.75" x14ac:dyDescent="0.2">
      <c r="A126" s="271"/>
      <c r="B126" s="208"/>
      <c r="C126" s="208"/>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row>
    <row r="127" spans="1:30" ht="12.75" x14ac:dyDescent="0.2">
      <c r="A127" s="271"/>
      <c r="B127" s="208"/>
      <c r="C127" s="208"/>
      <c r="D127" s="208"/>
      <c r="E127" s="208"/>
      <c r="F127" s="208"/>
      <c r="G127" s="208"/>
      <c r="H127" s="208"/>
      <c r="I127" s="208"/>
      <c r="J127" s="208"/>
      <c r="K127" s="208"/>
      <c r="L127" s="208"/>
      <c r="M127" s="208"/>
      <c r="N127" s="208"/>
      <c r="O127" s="208"/>
      <c r="P127" s="208"/>
      <c r="Q127" s="208"/>
      <c r="R127" s="208"/>
      <c r="S127" s="208"/>
      <c r="T127" s="208"/>
      <c r="U127" s="208"/>
      <c r="V127" s="208"/>
      <c r="W127" s="208"/>
      <c r="X127" s="208"/>
      <c r="Y127" s="208"/>
      <c r="Z127" s="208"/>
      <c r="AA127" s="208"/>
      <c r="AB127" s="208"/>
      <c r="AC127" s="208"/>
      <c r="AD127" s="208"/>
    </row>
    <row r="128" spans="1:30" ht="12.75" x14ac:dyDescent="0.2">
      <c r="A128" s="271"/>
      <c r="B128" s="208"/>
      <c r="C128" s="208"/>
      <c r="D128" s="208"/>
      <c r="E128" s="208"/>
      <c r="F128" s="208"/>
      <c r="G128" s="208"/>
      <c r="H128" s="208"/>
      <c r="I128" s="208"/>
      <c r="J128" s="208"/>
      <c r="K128" s="208"/>
      <c r="L128" s="208"/>
      <c r="M128" s="208"/>
      <c r="N128" s="208"/>
      <c r="O128" s="208"/>
      <c r="P128" s="208"/>
      <c r="Q128" s="208"/>
      <c r="R128" s="208"/>
      <c r="S128" s="208"/>
      <c r="T128" s="208"/>
      <c r="U128" s="208"/>
      <c r="V128" s="208"/>
      <c r="W128" s="208"/>
      <c r="X128" s="208"/>
      <c r="Y128" s="208"/>
      <c r="Z128" s="208"/>
      <c r="AA128" s="208"/>
      <c r="AB128" s="208"/>
      <c r="AC128" s="208"/>
      <c r="AD128" s="208"/>
    </row>
    <row r="129" spans="1:30" ht="12.75" x14ac:dyDescent="0.2">
      <c r="A129" s="271"/>
      <c r="B129" s="208"/>
      <c r="C129" s="208"/>
      <c r="D129" s="208"/>
      <c r="E129" s="208"/>
      <c r="F129" s="208"/>
      <c r="G129" s="208"/>
      <c r="H129" s="208"/>
      <c r="I129" s="208"/>
      <c r="J129" s="208"/>
      <c r="K129" s="208"/>
      <c r="L129" s="208"/>
      <c r="M129" s="208"/>
      <c r="N129" s="208"/>
      <c r="O129" s="208"/>
      <c r="P129" s="208"/>
      <c r="Q129" s="208"/>
      <c r="R129" s="208"/>
      <c r="S129" s="208"/>
      <c r="T129" s="208"/>
      <c r="U129" s="208"/>
      <c r="V129" s="208"/>
      <c r="W129" s="208"/>
      <c r="X129" s="208"/>
      <c r="Y129" s="208"/>
      <c r="Z129" s="208"/>
      <c r="AA129" s="208"/>
      <c r="AB129" s="208"/>
      <c r="AC129" s="208"/>
      <c r="AD129" s="208"/>
    </row>
    <row r="130" spans="1:30" ht="12.75" x14ac:dyDescent="0.2">
      <c r="A130" s="271"/>
      <c r="B130" s="208"/>
      <c r="C130" s="208"/>
      <c r="D130" s="208"/>
      <c r="E130" s="208"/>
      <c r="F130" s="208"/>
      <c r="G130" s="208"/>
      <c r="H130" s="208"/>
      <c r="I130" s="208"/>
      <c r="J130" s="208"/>
      <c r="K130" s="208"/>
      <c r="L130" s="208"/>
      <c r="M130" s="208"/>
      <c r="N130" s="208"/>
      <c r="O130" s="208"/>
      <c r="P130" s="208"/>
      <c r="Q130" s="208"/>
      <c r="R130" s="208"/>
      <c r="S130" s="208"/>
      <c r="T130" s="208"/>
      <c r="U130" s="208"/>
      <c r="V130" s="208"/>
      <c r="W130" s="208"/>
      <c r="X130" s="208"/>
      <c r="Y130" s="208"/>
      <c r="Z130" s="208"/>
      <c r="AA130" s="208"/>
      <c r="AB130" s="208"/>
      <c r="AC130" s="208"/>
      <c r="AD130" s="208"/>
    </row>
    <row r="131" spans="1:30" ht="12.75" x14ac:dyDescent="0.2">
      <c r="A131" s="271"/>
      <c r="B131" s="208"/>
      <c r="C131" s="208"/>
      <c r="D131" s="208"/>
      <c r="E131" s="208"/>
      <c r="F131" s="208"/>
      <c r="G131" s="208"/>
      <c r="H131" s="208"/>
      <c r="I131" s="208"/>
      <c r="J131" s="208"/>
      <c r="K131" s="208"/>
      <c r="L131" s="208"/>
      <c r="M131" s="208"/>
      <c r="N131" s="208"/>
      <c r="O131" s="208"/>
      <c r="P131" s="208"/>
      <c r="Q131" s="208"/>
      <c r="R131" s="208"/>
      <c r="S131" s="208"/>
      <c r="T131" s="208"/>
      <c r="U131" s="208"/>
      <c r="V131" s="208"/>
      <c r="W131" s="208"/>
      <c r="X131" s="208"/>
      <c r="Y131" s="208"/>
      <c r="Z131" s="208"/>
      <c r="AA131" s="208"/>
      <c r="AB131" s="208"/>
      <c r="AC131" s="208"/>
      <c r="AD131" s="208"/>
    </row>
    <row r="132" spans="1:30" ht="12.75" x14ac:dyDescent="0.2">
      <c r="A132" s="271"/>
      <c r="B132" s="208"/>
      <c r="C132" s="208"/>
      <c r="D132" s="208"/>
      <c r="E132" s="208"/>
      <c r="F132" s="208"/>
      <c r="G132" s="208"/>
      <c r="H132" s="208"/>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row>
    <row r="133" spans="1:30" ht="12.75" x14ac:dyDescent="0.2">
      <c r="A133" s="271"/>
      <c r="B133" s="208"/>
      <c r="C133" s="208"/>
      <c r="D133" s="208"/>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row>
    <row r="134" spans="1:30" ht="12.75" x14ac:dyDescent="0.2">
      <c r="A134" s="271"/>
      <c r="B134" s="208"/>
      <c r="C134" s="208"/>
      <c r="D134" s="208"/>
      <c r="E134" s="208"/>
      <c r="F134" s="208"/>
      <c r="G134" s="208"/>
      <c r="H134" s="208"/>
      <c r="I134" s="208"/>
      <c r="J134" s="208"/>
      <c r="K134" s="208"/>
      <c r="L134" s="208"/>
      <c r="M134" s="208"/>
      <c r="N134" s="208"/>
      <c r="O134" s="208"/>
      <c r="P134" s="208"/>
      <c r="Q134" s="208"/>
      <c r="R134" s="208"/>
      <c r="S134" s="208"/>
      <c r="T134" s="208"/>
      <c r="U134" s="208"/>
      <c r="V134" s="208"/>
      <c r="W134" s="208"/>
      <c r="X134" s="208"/>
      <c r="Y134" s="208"/>
      <c r="Z134" s="208"/>
      <c r="AA134" s="208"/>
      <c r="AB134" s="208"/>
      <c r="AC134" s="208"/>
      <c r="AD134" s="208"/>
    </row>
    <row r="135" spans="1:30" ht="12.75" x14ac:dyDescent="0.2">
      <c r="A135" s="271"/>
      <c r="B135" s="208"/>
      <c r="C135" s="208"/>
      <c r="D135" s="208"/>
      <c r="E135" s="208"/>
      <c r="F135" s="208"/>
      <c r="G135" s="208"/>
      <c r="H135" s="208"/>
      <c r="I135" s="208"/>
      <c r="J135" s="208"/>
      <c r="K135" s="208"/>
      <c r="L135" s="208"/>
      <c r="M135" s="208"/>
      <c r="N135" s="208"/>
      <c r="O135" s="208"/>
      <c r="P135" s="208"/>
      <c r="Q135" s="208"/>
      <c r="R135" s="208"/>
      <c r="S135" s="208"/>
      <c r="T135" s="208"/>
      <c r="U135" s="208"/>
      <c r="V135" s="208"/>
      <c r="W135" s="208"/>
      <c r="X135" s="208"/>
      <c r="Y135" s="208"/>
      <c r="Z135" s="208"/>
      <c r="AA135" s="208"/>
      <c r="AB135" s="208"/>
      <c r="AC135" s="208"/>
      <c r="AD135" s="208"/>
    </row>
    <row r="136" spans="1:30" ht="12.75" x14ac:dyDescent="0.2">
      <c r="A136" s="271"/>
      <c r="B136" s="208"/>
      <c r="C136" s="208"/>
      <c r="D136" s="208"/>
      <c r="E136" s="208"/>
      <c r="F136" s="208"/>
      <c r="G136" s="208"/>
      <c r="H136" s="208"/>
      <c r="I136" s="208"/>
      <c r="J136" s="208"/>
      <c r="K136" s="208"/>
      <c r="L136" s="208"/>
      <c r="M136" s="208"/>
      <c r="N136" s="208"/>
      <c r="O136" s="208"/>
      <c r="P136" s="208"/>
      <c r="Q136" s="208"/>
      <c r="R136" s="208"/>
      <c r="S136" s="208"/>
      <c r="T136" s="208"/>
      <c r="U136" s="208"/>
      <c r="V136" s="208"/>
      <c r="W136" s="208"/>
      <c r="X136" s="208"/>
      <c r="Y136" s="208"/>
      <c r="Z136" s="208"/>
      <c r="AA136" s="208"/>
      <c r="AB136" s="208"/>
      <c r="AC136" s="208"/>
      <c r="AD136" s="208"/>
    </row>
    <row r="137" spans="1:30" ht="12.75" x14ac:dyDescent="0.2">
      <c r="A137" s="271"/>
      <c r="B137" s="208"/>
      <c r="C137" s="208"/>
      <c r="D137" s="208"/>
      <c r="E137" s="208"/>
      <c r="F137" s="208"/>
      <c r="G137" s="208"/>
      <c r="H137" s="208"/>
      <c r="I137" s="208"/>
      <c r="J137" s="208"/>
      <c r="K137" s="208"/>
      <c r="L137" s="208"/>
      <c r="M137" s="208"/>
      <c r="N137" s="208"/>
      <c r="O137" s="208"/>
      <c r="P137" s="208"/>
      <c r="Q137" s="208"/>
      <c r="R137" s="208"/>
      <c r="S137" s="208"/>
      <c r="T137" s="208"/>
      <c r="U137" s="208"/>
      <c r="V137" s="208"/>
      <c r="W137" s="208"/>
      <c r="X137" s="208"/>
      <c r="Y137" s="208"/>
      <c r="Z137" s="208"/>
      <c r="AA137" s="208"/>
      <c r="AB137" s="208"/>
      <c r="AC137" s="208"/>
      <c r="AD137" s="208"/>
    </row>
    <row r="138" spans="1:30" ht="12.75" x14ac:dyDescent="0.2">
      <c r="A138" s="271"/>
      <c r="B138" s="208"/>
      <c r="C138" s="208"/>
      <c r="D138" s="208"/>
      <c r="E138" s="208"/>
      <c r="F138" s="208"/>
      <c r="G138" s="208"/>
      <c r="H138" s="208"/>
      <c r="I138" s="208"/>
      <c r="J138" s="208"/>
      <c r="K138" s="208"/>
      <c r="L138" s="208"/>
      <c r="M138" s="208"/>
      <c r="N138" s="208"/>
      <c r="O138" s="208"/>
      <c r="P138" s="208"/>
      <c r="Q138" s="208"/>
      <c r="R138" s="208"/>
      <c r="S138" s="208"/>
      <c r="T138" s="208"/>
      <c r="U138" s="208"/>
      <c r="V138" s="208"/>
      <c r="W138" s="208"/>
      <c r="X138" s="208"/>
      <c r="Y138" s="208"/>
      <c r="Z138" s="208"/>
      <c r="AA138" s="208"/>
      <c r="AB138" s="208"/>
      <c r="AC138" s="208"/>
      <c r="AD138" s="208"/>
    </row>
    <row r="139" spans="1:30" ht="12.75" x14ac:dyDescent="0.2">
      <c r="A139" s="271"/>
      <c r="B139" s="208"/>
      <c r="C139" s="208"/>
      <c r="D139" s="208"/>
      <c r="E139" s="208"/>
      <c r="F139" s="208"/>
      <c r="G139" s="208"/>
      <c r="H139" s="208"/>
      <c r="I139" s="208"/>
      <c r="J139" s="208"/>
      <c r="K139" s="208"/>
      <c r="L139" s="208"/>
      <c r="M139" s="208"/>
      <c r="N139" s="208"/>
      <c r="O139" s="208"/>
      <c r="P139" s="208"/>
      <c r="Q139" s="208"/>
      <c r="R139" s="208"/>
      <c r="S139" s="208"/>
      <c r="T139" s="208"/>
      <c r="U139" s="208"/>
      <c r="V139" s="208"/>
      <c r="W139" s="208"/>
      <c r="X139" s="208"/>
      <c r="Y139" s="208"/>
      <c r="Z139" s="208"/>
      <c r="AA139" s="208"/>
      <c r="AB139" s="208"/>
      <c r="AC139" s="208"/>
      <c r="AD139" s="208"/>
    </row>
    <row r="140" spans="1:30" ht="12.75" x14ac:dyDescent="0.2">
      <c r="A140" s="271"/>
      <c r="B140" s="208"/>
      <c r="C140" s="208"/>
      <c r="D140" s="208"/>
      <c r="E140" s="208"/>
      <c r="F140" s="208"/>
      <c r="G140" s="208"/>
      <c r="H140" s="208"/>
      <c r="I140" s="208"/>
      <c r="J140" s="208"/>
      <c r="K140" s="208"/>
      <c r="L140" s="208"/>
      <c r="M140" s="208"/>
      <c r="N140" s="208"/>
      <c r="O140" s="208"/>
      <c r="P140" s="208"/>
      <c r="Q140" s="208"/>
      <c r="R140" s="208"/>
      <c r="S140" s="208"/>
      <c r="T140" s="208"/>
      <c r="U140" s="208"/>
      <c r="V140" s="208"/>
      <c r="W140" s="208"/>
      <c r="X140" s="208"/>
      <c r="Y140" s="208"/>
      <c r="Z140" s="208"/>
      <c r="AA140" s="208"/>
      <c r="AB140" s="208"/>
      <c r="AC140" s="208"/>
      <c r="AD140" s="208"/>
    </row>
    <row r="141" spans="1:30" ht="12.75" x14ac:dyDescent="0.2">
      <c r="A141" s="271"/>
      <c r="B141" s="208"/>
      <c r="C141" s="208"/>
      <c r="D141" s="208"/>
      <c r="E141" s="208"/>
      <c r="F141" s="208"/>
      <c r="G141" s="208"/>
      <c r="H141" s="208"/>
      <c r="I141" s="208"/>
      <c r="J141" s="208"/>
      <c r="K141" s="208"/>
      <c r="L141" s="208"/>
      <c r="M141" s="208"/>
      <c r="N141" s="208"/>
      <c r="O141" s="208"/>
      <c r="P141" s="208"/>
      <c r="Q141" s="208"/>
      <c r="R141" s="208"/>
      <c r="S141" s="208"/>
      <c r="T141" s="208"/>
      <c r="U141" s="208"/>
      <c r="V141" s="208"/>
      <c r="W141" s="208"/>
      <c r="X141" s="208"/>
      <c r="Y141" s="208"/>
      <c r="Z141" s="208"/>
      <c r="AA141" s="208"/>
      <c r="AB141" s="208"/>
      <c r="AC141" s="208"/>
      <c r="AD141" s="208"/>
    </row>
    <row r="142" spans="1:30" ht="12.75" x14ac:dyDescent="0.2">
      <c r="A142" s="271"/>
      <c r="B142" s="208"/>
      <c r="C142" s="208"/>
      <c r="D142" s="208"/>
      <c r="E142" s="208"/>
      <c r="F142" s="208"/>
      <c r="G142" s="208"/>
      <c r="H142" s="208"/>
      <c r="I142" s="208"/>
      <c r="J142" s="208"/>
      <c r="K142" s="208"/>
      <c r="L142" s="208"/>
      <c r="M142" s="208"/>
      <c r="N142" s="208"/>
      <c r="O142" s="208"/>
      <c r="P142" s="208"/>
      <c r="Q142" s="208"/>
      <c r="R142" s="208"/>
      <c r="S142" s="208"/>
      <c r="T142" s="208"/>
      <c r="U142" s="208"/>
      <c r="V142" s="208"/>
      <c r="W142" s="208"/>
      <c r="X142" s="208"/>
      <c r="Y142" s="208"/>
      <c r="Z142" s="208"/>
      <c r="AA142" s="208"/>
      <c r="AB142" s="208"/>
      <c r="AC142" s="208"/>
      <c r="AD142" s="208"/>
    </row>
    <row r="143" spans="1:30" ht="12.75" x14ac:dyDescent="0.2">
      <c r="A143" s="271"/>
      <c r="B143" s="208"/>
      <c r="C143" s="208"/>
      <c r="D143" s="208"/>
      <c r="E143" s="208"/>
      <c r="F143" s="208"/>
      <c r="G143" s="208"/>
      <c r="H143" s="208"/>
      <c r="I143" s="208"/>
      <c r="J143" s="208"/>
      <c r="K143" s="208"/>
      <c r="L143" s="208"/>
      <c r="M143" s="208"/>
      <c r="N143" s="208"/>
      <c r="O143" s="208"/>
      <c r="P143" s="208"/>
      <c r="Q143" s="208"/>
      <c r="R143" s="208"/>
      <c r="S143" s="208"/>
      <c r="T143" s="208"/>
      <c r="U143" s="208"/>
      <c r="V143" s="208"/>
      <c r="W143" s="208"/>
      <c r="X143" s="208"/>
      <c r="Y143" s="208"/>
      <c r="Z143" s="208"/>
      <c r="AA143" s="208"/>
      <c r="AB143" s="208"/>
      <c r="AC143" s="208"/>
      <c r="AD143" s="208"/>
    </row>
    <row r="144" spans="1:30" ht="12.75" x14ac:dyDescent="0.2">
      <c r="A144" s="271"/>
      <c r="B144" s="208"/>
      <c r="C144" s="208"/>
      <c r="D144" s="208"/>
      <c r="E144" s="208"/>
      <c r="F144" s="208"/>
      <c r="G144" s="208"/>
      <c r="H144" s="208"/>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row>
    <row r="145" spans="1:30" ht="12.75" x14ac:dyDescent="0.2">
      <c r="A145" s="271"/>
      <c r="B145" s="208"/>
      <c r="C145" s="208"/>
      <c r="D145" s="208"/>
      <c r="E145" s="208"/>
      <c r="F145" s="208"/>
      <c r="G145" s="208"/>
      <c r="H145" s="208"/>
      <c r="I145" s="208"/>
      <c r="J145" s="208"/>
      <c r="K145" s="208"/>
      <c r="L145" s="208"/>
      <c r="M145" s="208"/>
      <c r="N145" s="208"/>
      <c r="O145" s="208"/>
      <c r="P145" s="208"/>
      <c r="Q145" s="208"/>
      <c r="R145" s="208"/>
      <c r="S145" s="208"/>
      <c r="T145" s="208"/>
      <c r="U145" s="208"/>
      <c r="V145" s="208"/>
      <c r="W145" s="208"/>
      <c r="X145" s="208"/>
      <c r="Y145" s="208"/>
      <c r="Z145" s="208"/>
      <c r="AA145" s="208"/>
      <c r="AB145" s="208"/>
      <c r="AC145" s="208"/>
      <c r="AD145" s="208"/>
    </row>
    <row r="146" spans="1:30" ht="12.75" x14ac:dyDescent="0.2">
      <c r="A146" s="271"/>
      <c r="B146" s="208"/>
      <c r="C146" s="208"/>
      <c r="D146" s="208"/>
      <c r="E146" s="208"/>
      <c r="F146" s="208"/>
      <c r="G146" s="208"/>
      <c r="H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row>
    <row r="147" spans="1:30" ht="12.75" x14ac:dyDescent="0.2">
      <c r="A147" s="271"/>
      <c r="B147" s="208"/>
      <c r="C147" s="208"/>
      <c r="D147" s="208"/>
      <c r="E147" s="208"/>
      <c r="F147" s="208"/>
      <c r="G147" s="208"/>
      <c r="H147" s="208"/>
      <c r="I147" s="208"/>
      <c r="J147" s="208"/>
      <c r="K147" s="208"/>
      <c r="L147" s="208"/>
      <c r="M147" s="208"/>
      <c r="N147" s="208"/>
      <c r="O147" s="208"/>
      <c r="P147" s="208"/>
      <c r="Q147" s="208"/>
      <c r="R147" s="208"/>
      <c r="S147" s="208"/>
      <c r="T147" s="208"/>
      <c r="U147" s="208"/>
      <c r="V147" s="208"/>
      <c r="W147" s="208"/>
      <c r="X147" s="208"/>
      <c r="Y147" s="208"/>
      <c r="Z147" s="208"/>
      <c r="AA147" s="208"/>
      <c r="AB147" s="208"/>
      <c r="AC147" s="208"/>
      <c r="AD147" s="208"/>
    </row>
    <row r="148" spans="1:30" ht="12.75" x14ac:dyDescent="0.2">
      <c r="A148" s="271"/>
      <c r="B148" s="208"/>
      <c r="C148" s="208"/>
      <c r="D148" s="208"/>
      <c r="E148" s="208"/>
      <c r="F148" s="208"/>
      <c r="G148" s="208"/>
      <c r="H148" s="208"/>
      <c r="I148" s="208"/>
      <c r="J148" s="208"/>
      <c r="K148" s="208"/>
      <c r="L148" s="208"/>
      <c r="M148" s="208"/>
      <c r="N148" s="208"/>
      <c r="O148" s="208"/>
      <c r="P148" s="208"/>
      <c r="Q148" s="208"/>
      <c r="R148" s="208"/>
      <c r="S148" s="208"/>
      <c r="T148" s="208"/>
      <c r="U148" s="208"/>
      <c r="V148" s="208"/>
      <c r="W148" s="208"/>
      <c r="X148" s="208"/>
      <c r="Y148" s="208"/>
      <c r="Z148" s="208"/>
      <c r="AA148" s="208"/>
      <c r="AB148" s="208"/>
      <c r="AC148" s="208"/>
      <c r="AD148" s="208"/>
    </row>
    <row r="149" spans="1:30" ht="12.75" x14ac:dyDescent="0.2">
      <c r="A149" s="271"/>
      <c r="B149" s="208"/>
      <c r="C149" s="208"/>
      <c r="D149" s="208"/>
      <c r="E149" s="208"/>
      <c r="F149" s="208"/>
      <c r="G149" s="208"/>
      <c r="H149" s="208"/>
      <c r="I149" s="208"/>
      <c r="J149" s="208"/>
      <c r="K149" s="208"/>
      <c r="L149" s="208"/>
      <c r="M149" s="208"/>
      <c r="N149" s="208"/>
      <c r="O149" s="208"/>
      <c r="P149" s="208"/>
      <c r="Q149" s="208"/>
      <c r="R149" s="208"/>
      <c r="S149" s="208"/>
      <c r="T149" s="208"/>
      <c r="U149" s="208"/>
      <c r="V149" s="208"/>
      <c r="W149" s="208"/>
      <c r="X149" s="208"/>
      <c r="Y149" s="208"/>
      <c r="Z149" s="208"/>
      <c r="AA149" s="208"/>
      <c r="AB149" s="208"/>
      <c r="AC149" s="208"/>
      <c r="AD149" s="208"/>
    </row>
    <row r="150" spans="1:30" ht="12.75" x14ac:dyDescent="0.2">
      <c r="A150" s="271"/>
      <c r="B150" s="208"/>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208"/>
      <c r="AD150" s="208"/>
    </row>
    <row r="151" spans="1:30" ht="12.75" x14ac:dyDescent="0.2">
      <c r="A151" s="271"/>
      <c r="B151" s="208"/>
      <c r="C151" s="208"/>
      <c r="D151" s="208"/>
      <c r="E151" s="208"/>
      <c r="F151" s="208"/>
      <c r="G151" s="208"/>
      <c r="H151" s="208"/>
      <c r="I151" s="208"/>
      <c r="J151" s="208"/>
      <c r="K151" s="208"/>
      <c r="L151" s="208"/>
      <c r="M151" s="208"/>
      <c r="N151" s="208"/>
      <c r="O151" s="208"/>
      <c r="P151" s="208"/>
      <c r="Q151" s="208"/>
      <c r="R151" s="208"/>
      <c r="S151" s="208"/>
      <c r="T151" s="208"/>
      <c r="U151" s="208"/>
      <c r="V151" s="208"/>
      <c r="W151" s="208"/>
      <c r="X151" s="208"/>
      <c r="Y151" s="208"/>
      <c r="Z151" s="208"/>
      <c r="AA151" s="208"/>
      <c r="AB151" s="208"/>
      <c r="AC151" s="208"/>
      <c r="AD151" s="208"/>
    </row>
    <row r="152" spans="1:30" ht="12.75" x14ac:dyDescent="0.2">
      <c r="A152" s="271"/>
      <c r="B152" s="208"/>
      <c r="C152" s="208"/>
      <c r="D152" s="208"/>
      <c r="E152" s="208"/>
      <c r="F152" s="208"/>
      <c r="G152" s="208"/>
      <c r="H152" s="208"/>
      <c r="I152" s="208"/>
      <c r="J152" s="208"/>
      <c r="K152" s="208"/>
      <c r="L152" s="208"/>
      <c r="M152" s="208"/>
      <c r="N152" s="208"/>
      <c r="O152" s="208"/>
      <c r="P152" s="208"/>
      <c r="Q152" s="208"/>
      <c r="R152" s="208"/>
      <c r="S152" s="208"/>
      <c r="T152" s="208"/>
      <c r="U152" s="208"/>
      <c r="V152" s="208"/>
      <c r="W152" s="208"/>
      <c r="X152" s="208"/>
      <c r="Y152" s="208"/>
      <c r="Z152" s="208"/>
      <c r="AA152" s="208"/>
      <c r="AB152" s="208"/>
      <c r="AC152" s="208"/>
      <c r="AD152" s="208"/>
    </row>
    <row r="153" spans="1:30" ht="12.75" x14ac:dyDescent="0.2">
      <c r="A153" s="271"/>
      <c r="B153" s="208"/>
      <c r="C153" s="208"/>
      <c r="D153" s="208"/>
      <c r="E153" s="208"/>
      <c r="F153" s="208"/>
      <c r="G153" s="208"/>
      <c r="H153" s="208"/>
      <c r="I153" s="208"/>
      <c r="J153" s="208"/>
      <c r="K153" s="208"/>
      <c r="L153" s="208"/>
      <c r="M153" s="208"/>
      <c r="N153" s="208"/>
      <c r="O153" s="208"/>
      <c r="P153" s="208"/>
      <c r="Q153" s="208"/>
      <c r="R153" s="208"/>
      <c r="S153" s="208"/>
      <c r="T153" s="208"/>
      <c r="U153" s="208"/>
      <c r="V153" s="208"/>
      <c r="W153" s="208"/>
      <c r="X153" s="208"/>
      <c r="Y153" s="208"/>
      <c r="Z153" s="208"/>
      <c r="AA153" s="208"/>
      <c r="AB153" s="208"/>
      <c r="AC153" s="208"/>
      <c r="AD153" s="208"/>
    </row>
    <row r="154" spans="1:30" ht="12.75" x14ac:dyDescent="0.2">
      <c r="A154" s="271"/>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row>
    <row r="155" spans="1:30" ht="12.75" x14ac:dyDescent="0.2">
      <c r="A155" s="271"/>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row>
    <row r="156" spans="1:30" ht="12.75" x14ac:dyDescent="0.2">
      <c r="A156" s="271"/>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row>
    <row r="157" spans="1:30" ht="12.75" x14ac:dyDescent="0.2">
      <c r="A157" s="271"/>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row>
    <row r="158" spans="1:30" ht="12.75" x14ac:dyDescent="0.2">
      <c r="A158" s="271"/>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row>
    <row r="159" spans="1:30" ht="12.75" x14ac:dyDescent="0.2">
      <c r="A159" s="271"/>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row>
    <row r="160" spans="1:30" ht="12.75" x14ac:dyDescent="0.2">
      <c r="A160" s="271"/>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row>
    <row r="161" spans="1:30" ht="12.75" x14ac:dyDescent="0.2">
      <c r="A161" s="271"/>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row>
    <row r="162" spans="1:30" ht="12.75" x14ac:dyDescent="0.2">
      <c r="A162" s="271"/>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row>
    <row r="163" spans="1:30" ht="12.75" x14ac:dyDescent="0.2">
      <c r="A163" s="271"/>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row>
    <row r="164" spans="1:30" ht="12.75" x14ac:dyDescent="0.2">
      <c r="A164" s="271"/>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row>
    <row r="165" spans="1:30" ht="12.75" x14ac:dyDescent="0.2">
      <c r="A165" s="271"/>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row>
    <row r="166" spans="1:30" ht="12.75" x14ac:dyDescent="0.2">
      <c r="A166" s="271"/>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row>
    <row r="167" spans="1:30" ht="12.75" x14ac:dyDescent="0.2">
      <c r="A167" s="271"/>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row>
    <row r="168" spans="1:30" ht="12.75" x14ac:dyDescent="0.2">
      <c r="A168" s="271"/>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row>
    <row r="169" spans="1:30" ht="12.75" x14ac:dyDescent="0.2">
      <c r="A169" s="271"/>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row>
    <row r="170" spans="1:30" ht="12.75" x14ac:dyDescent="0.2">
      <c r="A170" s="271"/>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row>
    <row r="171" spans="1:30" ht="12.75" x14ac:dyDescent="0.2">
      <c r="A171" s="271"/>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5" zoomScale="70" zoomScaleSheetLayoutView="70" workbookViewId="0">
      <selection activeCell="J44" sqref="J44"/>
    </sheetView>
  </sheetViews>
  <sheetFormatPr defaultRowHeight="15.75" x14ac:dyDescent="0.25"/>
  <cols>
    <col min="1" max="1" width="9.140625" style="69"/>
    <col min="2" max="2" width="44.42578125" style="69" customWidth="1"/>
    <col min="3" max="6" width="16.28515625" style="69" customWidth="1"/>
    <col min="7" max="8" width="16.28515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66</v>
      </c>
    </row>
    <row r="2" spans="1:44" ht="18.75" x14ac:dyDescent="0.3">
      <c r="L2" s="15" t="s">
        <v>8</v>
      </c>
    </row>
    <row r="3" spans="1:44" ht="18.75" x14ac:dyDescent="0.3">
      <c r="L3" s="15" t="s">
        <v>65</v>
      </c>
    </row>
    <row r="4" spans="1:44" ht="18.75" x14ac:dyDescent="0.3">
      <c r="K4" s="15"/>
    </row>
    <row r="5" spans="1:44" x14ac:dyDescent="0.25">
      <c r="A5" s="330" t="str">
        <f>'2. паспорт  ТП'!A4:S4</f>
        <v>Год раскрытия информации: 2025 год</v>
      </c>
      <c r="B5" s="330"/>
      <c r="C5" s="330"/>
      <c r="D5" s="330"/>
      <c r="E5" s="330"/>
      <c r="F5" s="330"/>
      <c r="G5" s="330"/>
      <c r="H5" s="330"/>
      <c r="I5" s="330"/>
      <c r="J5" s="330"/>
      <c r="K5" s="330"/>
      <c r="L5" s="330"/>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334" t="s">
        <v>7</v>
      </c>
      <c r="B7" s="334"/>
      <c r="C7" s="334"/>
      <c r="D7" s="334"/>
      <c r="E7" s="334"/>
      <c r="F7" s="334"/>
      <c r="G7" s="334"/>
      <c r="H7" s="334"/>
      <c r="I7" s="334"/>
      <c r="J7" s="334"/>
      <c r="K7" s="334"/>
      <c r="L7" s="334"/>
    </row>
    <row r="8" spans="1:44" ht="18.75" x14ac:dyDescent="0.25">
      <c r="A8" s="334"/>
      <c r="B8" s="334"/>
      <c r="C8" s="334"/>
      <c r="D8" s="334"/>
      <c r="E8" s="334"/>
      <c r="F8" s="334"/>
      <c r="G8" s="334"/>
      <c r="H8" s="334"/>
      <c r="I8" s="334"/>
      <c r="J8" s="334"/>
      <c r="K8" s="334"/>
      <c r="L8" s="334"/>
    </row>
    <row r="9" spans="1:44" x14ac:dyDescent="0.25">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row>
    <row r="10" spans="1:44" x14ac:dyDescent="0.25">
      <c r="A10" s="331" t="s">
        <v>6</v>
      </c>
      <c r="B10" s="331"/>
      <c r="C10" s="331"/>
      <c r="D10" s="331"/>
      <c r="E10" s="331"/>
      <c r="F10" s="331"/>
      <c r="G10" s="331"/>
      <c r="H10" s="331"/>
      <c r="I10" s="331"/>
      <c r="J10" s="331"/>
      <c r="K10" s="331"/>
      <c r="L10" s="331"/>
    </row>
    <row r="11" spans="1:44" ht="18.75" x14ac:dyDescent="0.25">
      <c r="A11" s="334"/>
      <c r="B11" s="334"/>
      <c r="C11" s="334"/>
      <c r="D11" s="334"/>
      <c r="E11" s="334"/>
      <c r="F11" s="334"/>
      <c r="G11" s="334"/>
      <c r="H11" s="334"/>
      <c r="I11" s="334"/>
      <c r="J11" s="334"/>
      <c r="K11" s="334"/>
      <c r="L11" s="334"/>
    </row>
    <row r="12" spans="1:44" x14ac:dyDescent="0.25">
      <c r="A12" s="338" t="str">
        <f>'1. паспорт местоположение'!A12:C12</f>
        <v>N_19-1196-1</v>
      </c>
      <c r="B12" s="338"/>
      <c r="C12" s="338"/>
      <c r="D12" s="338"/>
      <c r="E12" s="338"/>
      <c r="F12" s="338"/>
      <c r="G12" s="338"/>
      <c r="H12" s="338"/>
      <c r="I12" s="338"/>
      <c r="J12" s="338"/>
      <c r="K12" s="338"/>
      <c r="L12" s="338"/>
    </row>
    <row r="13" spans="1:44" x14ac:dyDescent="0.25">
      <c r="A13" s="331" t="s">
        <v>5</v>
      </c>
      <c r="B13" s="331"/>
      <c r="C13" s="331"/>
      <c r="D13" s="331"/>
      <c r="E13" s="331"/>
      <c r="F13" s="331"/>
      <c r="G13" s="331"/>
      <c r="H13" s="331"/>
      <c r="I13" s="331"/>
      <c r="J13" s="331"/>
      <c r="K13" s="331"/>
      <c r="L13" s="331"/>
    </row>
    <row r="14" spans="1:44" ht="18.75" x14ac:dyDescent="0.25">
      <c r="A14" s="342"/>
      <c r="B14" s="342"/>
      <c r="C14" s="342"/>
      <c r="D14" s="342"/>
      <c r="E14" s="342"/>
      <c r="F14" s="342"/>
      <c r="G14" s="342"/>
      <c r="H14" s="342"/>
      <c r="I14" s="342"/>
      <c r="J14" s="342"/>
      <c r="K14" s="342"/>
      <c r="L14" s="342"/>
    </row>
    <row r="15" spans="1:44" ht="46.5" customHeight="1" x14ac:dyDescent="0.25">
      <c r="A15" s="379"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79"/>
      <c r="C15" s="379"/>
      <c r="D15" s="379"/>
      <c r="E15" s="379"/>
      <c r="F15" s="379"/>
      <c r="G15" s="379"/>
      <c r="H15" s="379"/>
      <c r="I15" s="379"/>
      <c r="J15" s="379"/>
      <c r="K15" s="379"/>
      <c r="L15" s="379"/>
    </row>
    <row r="16" spans="1:44" x14ac:dyDescent="0.25">
      <c r="A16" s="331" t="s">
        <v>4</v>
      </c>
      <c r="B16" s="331"/>
      <c r="C16" s="331"/>
      <c r="D16" s="331"/>
      <c r="E16" s="331"/>
      <c r="F16" s="331"/>
      <c r="G16" s="331"/>
      <c r="H16" s="331"/>
      <c r="I16" s="331"/>
      <c r="J16" s="331"/>
      <c r="K16" s="331"/>
      <c r="L16" s="331"/>
    </row>
    <row r="17" spans="1:12" ht="15.75" customHeight="1" x14ac:dyDescent="0.25">
      <c r="L17" s="98"/>
    </row>
    <row r="18" spans="1:12" x14ac:dyDescent="0.25">
      <c r="K18" s="97"/>
    </row>
    <row r="19" spans="1:12" ht="15.75" customHeight="1" x14ac:dyDescent="0.25">
      <c r="A19" s="403" t="s">
        <v>504</v>
      </c>
      <c r="B19" s="403"/>
      <c r="C19" s="403"/>
      <c r="D19" s="403"/>
      <c r="E19" s="403"/>
      <c r="F19" s="403"/>
      <c r="G19" s="403"/>
      <c r="H19" s="403"/>
      <c r="I19" s="403"/>
      <c r="J19" s="403"/>
      <c r="K19" s="403"/>
      <c r="L19" s="403"/>
    </row>
    <row r="20" spans="1:12" x14ac:dyDescent="0.25">
      <c r="A20" s="71"/>
      <c r="B20" s="71"/>
      <c r="C20" s="96"/>
      <c r="D20" s="96"/>
      <c r="E20" s="96"/>
      <c r="F20" s="96"/>
      <c r="G20" s="96"/>
      <c r="H20" s="96"/>
      <c r="I20" s="96"/>
      <c r="J20" s="96"/>
      <c r="K20" s="96"/>
      <c r="L20" s="96"/>
    </row>
    <row r="21" spans="1:12" ht="28.5" customHeight="1" x14ac:dyDescent="0.25">
      <c r="A21" s="396" t="s">
        <v>225</v>
      </c>
      <c r="B21" s="396" t="s">
        <v>224</v>
      </c>
      <c r="C21" s="402" t="s">
        <v>434</v>
      </c>
      <c r="D21" s="402"/>
      <c r="E21" s="402"/>
      <c r="F21" s="402"/>
      <c r="G21" s="402"/>
      <c r="H21" s="402"/>
      <c r="I21" s="397" t="s">
        <v>223</v>
      </c>
      <c r="J21" s="399" t="s">
        <v>436</v>
      </c>
      <c r="K21" s="396" t="s">
        <v>222</v>
      </c>
      <c r="L21" s="398" t="s">
        <v>435</v>
      </c>
    </row>
    <row r="22" spans="1:12" ht="58.5" customHeight="1" x14ac:dyDescent="0.25">
      <c r="A22" s="396"/>
      <c r="B22" s="396"/>
      <c r="C22" s="396" t="s">
        <v>2</v>
      </c>
      <c r="D22" s="396"/>
      <c r="E22" s="396" t="s">
        <v>9</v>
      </c>
      <c r="F22" s="396"/>
      <c r="G22" s="396" t="s">
        <v>186</v>
      </c>
      <c r="H22" s="396"/>
      <c r="I22" s="397"/>
      <c r="J22" s="400"/>
      <c r="K22" s="396"/>
      <c r="L22" s="398"/>
    </row>
    <row r="23" spans="1:12" ht="31.5" x14ac:dyDescent="0.25">
      <c r="A23" s="396"/>
      <c r="B23" s="396"/>
      <c r="C23" s="95" t="s">
        <v>221</v>
      </c>
      <c r="D23" s="95" t="s">
        <v>220</v>
      </c>
      <c r="E23" s="95" t="s">
        <v>221</v>
      </c>
      <c r="F23" s="95" t="s">
        <v>220</v>
      </c>
      <c r="G23" s="95" t="s">
        <v>221</v>
      </c>
      <c r="H23" s="95" t="s">
        <v>220</v>
      </c>
      <c r="I23" s="397"/>
      <c r="J23" s="401"/>
      <c r="K23" s="396"/>
      <c r="L23" s="398"/>
    </row>
    <row r="24" spans="1:12" x14ac:dyDescent="0.25">
      <c r="A24" s="76">
        <v>1</v>
      </c>
      <c r="B24" s="76">
        <v>2</v>
      </c>
      <c r="C24" s="95">
        <v>3</v>
      </c>
      <c r="D24" s="95">
        <v>4</v>
      </c>
      <c r="E24" s="95">
        <v>5</v>
      </c>
      <c r="F24" s="95">
        <v>6</v>
      </c>
      <c r="G24" s="95">
        <v>7</v>
      </c>
      <c r="H24" s="95">
        <v>8</v>
      </c>
      <c r="I24" s="95">
        <v>9</v>
      </c>
      <c r="J24" s="95">
        <v>10</v>
      </c>
      <c r="K24" s="95">
        <v>11</v>
      </c>
      <c r="L24" s="95">
        <v>12</v>
      </c>
    </row>
    <row r="25" spans="1:12" x14ac:dyDescent="0.25">
      <c r="A25" s="90">
        <v>1</v>
      </c>
      <c r="B25" s="91" t="s">
        <v>219</v>
      </c>
      <c r="C25" s="186"/>
      <c r="D25" s="186"/>
      <c r="E25" s="186"/>
      <c r="F25" s="186"/>
      <c r="G25" s="186"/>
      <c r="H25" s="186"/>
      <c r="I25" s="178"/>
      <c r="J25" s="178"/>
      <c r="K25" s="177"/>
      <c r="L25" s="107"/>
    </row>
    <row r="26" spans="1:12" x14ac:dyDescent="0.25">
      <c r="A26" s="90" t="s">
        <v>218</v>
      </c>
      <c r="B26" s="94" t="s">
        <v>441</v>
      </c>
      <c r="C26" s="186" t="s">
        <v>542</v>
      </c>
      <c r="D26" s="186" t="s">
        <v>542</v>
      </c>
      <c r="E26" s="186" t="s">
        <v>542</v>
      </c>
      <c r="F26" s="186" t="s">
        <v>542</v>
      </c>
      <c r="G26" s="186" t="s">
        <v>542</v>
      </c>
      <c r="H26" s="186" t="s">
        <v>542</v>
      </c>
      <c r="I26" s="178"/>
      <c r="J26" s="178"/>
      <c r="K26" s="177"/>
      <c r="L26" s="177"/>
    </row>
    <row r="27" spans="1:12" s="72" customFormat="1" ht="31.5" x14ac:dyDescent="0.25">
      <c r="A27" s="90" t="s">
        <v>217</v>
      </c>
      <c r="B27" s="94" t="s">
        <v>443</v>
      </c>
      <c r="C27" s="186" t="s">
        <v>542</v>
      </c>
      <c r="D27" s="186" t="s">
        <v>542</v>
      </c>
      <c r="E27" s="186" t="s">
        <v>542</v>
      </c>
      <c r="F27" s="186" t="s">
        <v>542</v>
      </c>
      <c r="G27" s="186" t="s">
        <v>542</v>
      </c>
      <c r="H27" s="186" t="s">
        <v>542</v>
      </c>
      <c r="I27" s="178"/>
      <c r="J27" s="178"/>
      <c r="K27" s="177"/>
      <c r="L27" s="177"/>
    </row>
    <row r="28" spans="1:12" s="72" customFormat="1" ht="47.25" x14ac:dyDescent="0.25">
      <c r="A28" s="90" t="s">
        <v>442</v>
      </c>
      <c r="B28" s="94" t="s">
        <v>447</v>
      </c>
      <c r="C28" s="186" t="s">
        <v>542</v>
      </c>
      <c r="D28" s="186" t="s">
        <v>542</v>
      </c>
      <c r="E28" s="186" t="s">
        <v>542</v>
      </c>
      <c r="F28" s="186" t="s">
        <v>542</v>
      </c>
      <c r="G28" s="186" t="s">
        <v>542</v>
      </c>
      <c r="H28" s="186" t="s">
        <v>542</v>
      </c>
      <c r="I28" s="178"/>
      <c r="J28" s="178"/>
      <c r="K28" s="177"/>
      <c r="L28" s="177"/>
    </row>
    <row r="29" spans="1:12" s="72" customFormat="1" ht="31.5" x14ac:dyDescent="0.25">
      <c r="A29" s="90" t="s">
        <v>216</v>
      </c>
      <c r="B29" s="94" t="s">
        <v>446</v>
      </c>
      <c r="C29" s="186" t="s">
        <v>542</v>
      </c>
      <c r="D29" s="186" t="s">
        <v>542</v>
      </c>
      <c r="E29" s="186" t="s">
        <v>542</v>
      </c>
      <c r="F29" s="186" t="s">
        <v>542</v>
      </c>
      <c r="G29" s="186" t="s">
        <v>542</v>
      </c>
      <c r="H29" s="186" t="s">
        <v>542</v>
      </c>
      <c r="I29" s="178"/>
      <c r="J29" s="178"/>
      <c r="K29" s="177"/>
      <c r="L29" s="177"/>
    </row>
    <row r="30" spans="1:12" s="72" customFormat="1" ht="31.5" x14ac:dyDescent="0.25">
      <c r="A30" s="90" t="s">
        <v>215</v>
      </c>
      <c r="B30" s="94" t="s">
        <v>448</v>
      </c>
      <c r="C30" s="186" t="s">
        <v>542</v>
      </c>
      <c r="D30" s="186" t="s">
        <v>542</v>
      </c>
      <c r="E30" s="186" t="s">
        <v>542</v>
      </c>
      <c r="F30" s="186" t="s">
        <v>542</v>
      </c>
      <c r="G30" s="186" t="s">
        <v>542</v>
      </c>
      <c r="H30" s="186" t="s">
        <v>542</v>
      </c>
      <c r="I30" s="178"/>
      <c r="J30" s="178"/>
      <c r="K30" s="177"/>
      <c r="L30" s="177"/>
    </row>
    <row r="31" spans="1:12" s="72" customFormat="1" ht="31.5" x14ac:dyDescent="0.25">
      <c r="A31" s="90" t="s">
        <v>214</v>
      </c>
      <c r="B31" s="89" t="s">
        <v>444</v>
      </c>
      <c r="C31" s="186" t="s">
        <v>570</v>
      </c>
      <c r="D31" s="186" t="s">
        <v>570</v>
      </c>
      <c r="E31" s="186" t="s">
        <v>570</v>
      </c>
      <c r="F31" s="186" t="s">
        <v>570</v>
      </c>
      <c r="G31" s="186" t="s">
        <v>570</v>
      </c>
      <c r="H31" s="186" t="s">
        <v>570</v>
      </c>
      <c r="I31" s="278">
        <v>100</v>
      </c>
      <c r="J31" s="178"/>
      <c r="K31" s="177"/>
      <c r="L31" s="177"/>
    </row>
    <row r="32" spans="1:12" s="72" customFormat="1" ht="31.5" x14ac:dyDescent="0.25">
      <c r="A32" s="90" t="s">
        <v>212</v>
      </c>
      <c r="B32" s="89" t="s">
        <v>449</v>
      </c>
      <c r="C32" s="186" t="s">
        <v>571</v>
      </c>
      <c r="D32" s="186" t="s">
        <v>571</v>
      </c>
      <c r="E32" s="186" t="s">
        <v>571</v>
      </c>
      <c r="F32" s="186" t="s">
        <v>571</v>
      </c>
      <c r="G32" s="186" t="s">
        <v>571</v>
      </c>
      <c r="H32" s="186" t="s">
        <v>571</v>
      </c>
      <c r="I32" s="278">
        <v>100</v>
      </c>
      <c r="J32" s="178"/>
      <c r="K32" s="177"/>
      <c r="L32" s="177"/>
    </row>
    <row r="33" spans="1:12" s="72" customFormat="1" ht="31.5" x14ac:dyDescent="0.25">
      <c r="A33" s="90" t="s">
        <v>460</v>
      </c>
      <c r="B33" s="89" t="s">
        <v>376</v>
      </c>
      <c r="C33" s="186" t="s">
        <v>542</v>
      </c>
      <c r="D33" s="186" t="s">
        <v>542</v>
      </c>
      <c r="E33" s="186" t="s">
        <v>542</v>
      </c>
      <c r="F33" s="186" t="s">
        <v>542</v>
      </c>
      <c r="G33" s="186" t="s">
        <v>542</v>
      </c>
      <c r="H33" s="186" t="s">
        <v>542</v>
      </c>
      <c r="I33" s="178"/>
      <c r="J33" s="178"/>
      <c r="K33" s="177"/>
      <c r="L33" s="177"/>
    </row>
    <row r="34" spans="1:12" s="72" customFormat="1" ht="47.25" x14ac:dyDescent="0.25">
      <c r="A34" s="90" t="s">
        <v>461</v>
      </c>
      <c r="B34" s="89" t="s">
        <v>453</v>
      </c>
      <c r="C34" s="186" t="s">
        <v>542</v>
      </c>
      <c r="D34" s="186" t="s">
        <v>542</v>
      </c>
      <c r="E34" s="186" t="s">
        <v>542</v>
      </c>
      <c r="F34" s="186" t="s">
        <v>542</v>
      </c>
      <c r="G34" s="186" t="s">
        <v>542</v>
      </c>
      <c r="H34" s="186" t="s">
        <v>542</v>
      </c>
      <c r="I34" s="93"/>
      <c r="J34" s="93"/>
      <c r="K34" s="93"/>
      <c r="L34" s="177"/>
    </row>
    <row r="35" spans="1:12" s="72" customFormat="1" ht="31.5" x14ac:dyDescent="0.25">
      <c r="A35" s="90" t="s">
        <v>462</v>
      </c>
      <c r="B35" s="89" t="s">
        <v>213</v>
      </c>
      <c r="C35" s="186" t="s">
        <v>572</v>
      </c>
      <c r="D35" s="186" t="s">
        <v>572</v>
      </c>
      <c r="E35" s="186" t="s">
        <v>572</v>
      </c>
      <c r="F35" s="186" t="s">
        <v>572</v>
      </c>
      <c r="G35" s="186" t="s">
        <v>572</v>
      </c>
      <c r="H35" s="186" t="s">
        <v>572</v>
      </c>
      <c r="I35" s="278">
        <v>100</v>
      </c>
      <c r="J35" s="93"/>
      <c r="K35" s="93"/>
      <c r="L35" s="177"/>
    </row>
    <row r="36" spans="1:12" x14ac:dyDescent="0.25">
      <c r="A36" s="90" t="s">
        <v>463</v>
      </c>
      <c r="B36" s="89" t="s">
        <v>445</v>
      </c>
      <c r="C36" s="186" t="s">
        <v>542</v>
      </c>
      <c r="D36" s="186" t="s">
        <v>542</v>
      </c>
      <c r="E36" s="186" t="s">
        <v>542</v>
      </c>
      <c r="F36" s="186" t="s">
        <v>542</v>
      </c>
      <c r="G36" s="186" t="s">
        <v>542</v>
      </c>
      <c r="H36" s="186" t="s">
        <v>542</v>
      </c>
      <c r="I36" s="92"/>
      <c r="J36" s="92"/>
      <c r="K36" s="177"/>
      <c r="L36" s="177"/>
    </row>
    <row r="37" spans="1:12" ht="31.5" x14ac:dyDescent="0.25">
      <c r="A37" s="90" t="s">
        <v>464</v>
      </c>
      <c r="B37" s="89" t="s">
        <v>211</v>
      </c>
      <c r="C37" s="186" t="s">
        <v>571</v>
      </c>
      <c r="D37" s="186" t="s">
        <v>571</v>
      </c>
      <c r="E37" s="186" t="s">
        <v>571</v>
      </c>
      <c r="F37" s="186" t="s">
        <v>571</v>
      </c>
      <c r="G37" s="186" t="s">
        <v>571</v>
      </c>
      <c r="H37" s="186" t="s">
        <v>571</v>
      </c>
      <c r="I37" s="278">
        <v>100</v>
      </c>
      <c r="J37" s="92"/>
      <c r="K37" s="177"/>
      <c r="L37" s="177"/>
    </row>
    <row r="38" spans="1:12" x14ac:dyDescent="0.25">
      <c r="A38" s="90" t="s">
        <v>465</v>
      </c>
      <c r="B38" s="91" t="s">
        <v>210</v>
      </c>
      <c r="C38" s="88"/>
      <c r="D38" s="177"/>
      <c r="E38" s="88"/>
      <c r="F38" s="177"/>
      <c r="G38" s="88"/>
      <c r="H38" s="177"/>
      <c r="I38" s="177"/>
      <c r="J38" s="177"/>
      <c r="K38" s="177"/>
      <c r="L38" s="177"/>
    </row>
    <row r="39" spans="1:12" ht="47.25" x14ac:dyDescent="0.25">
      <c r="A39" s="90">
        <v>2</v>
      </c>
      <c r="B39" s="89" t="s">
        <v>450</v>
      </c>
      <c r="C39" s="186" t="s">
        <v>542</v>
      </c>
      <c r="D39" s="186" t="s">
        <v>542</v>
      </c>
      <c r="E39" s="186" t="s">
        <v>542</v>
      </c>
      <c r="F39" s="186" t="s">
        <v>542</v>
      </c>
      <c r="G39" s="186" t="s">
        <v>542</v>
      </c>
      <c r="H39" s="186" t="s">
        <v>542</v>
      </c>
      <c r="I39" s="177"/>
      <c r="J39" s="177"/>
      <c r="K39" s="177"/>
      <c r="L39" s="177"/>
    </row>
    <row r="40" spans="1:12" x14ac:dyDescent="0.25">
      <c r="A40" s="90" t="s">
        <v>209</v>
      </c>
      <c r="B40" s="89" t="s">
        <v>452</v>
      </c>
      <c r="C40" s="283">
        <v>45292</v>
      </c>
      <c r="D40" s="284">
        <v>47088</v>
      </c>
      <c r="E40" s="312">
        <v>45510</v>
      </c>
      <c r="F40" s="177"/>
      <c r="G40" s="283">
        <v>45292</v>
      </c>
      <c r="H40" s="284">
        <v>47088</v>
      </c>
      <c r="I40" s="313">
        <v>10</v>
      </c>
      <c r="J40" s="177"/>
      <c r="K40" s="177"/>
      <c r="L40" s="177"/>
    </row>
    <row r="41" spans="1:12" ht="31.5" x14ac:dyDescent="0.25">
      <c r="A41" s="90" t="s">
        <v>208</v>
      </c>
      <c r="B41" s="91" t="s">
        <v>535</v>
      </c>
      <c r="C41" s="187"/>
      <c r="D41" s="188"/>
      <c r="E41" s="177"/>
      <c r="F41" s="177"/>
      <c r="G41" s="187"/>
      <c r="H41" s="188"/>
      <c r="I41" s="177"/>
      <c r="J41" s="177"/>
      <c r="K41" s="177"/>
      <c r="L41" s="177"/>
    </row>
    <row r="42" spans="1:12" ht="31.5" x14ac:dyDescent="0.25">
      <c r="A42" s="90">
        <v>3</v>
      </c>
      <c r="B42" s="89" t="s">
        <v>451</v>
      </c>
      <c r="C42" s="186" t="s">
        <v>542</v>
      </c>
      <c r="D42" s="186" t="s">
        <v>542</v>
      </c>
      <c r="E42" s="186" t="s">
        <v>542</v>
      </c>
      <c r="F42" s="186" t="s">
        <v>542</v>
      </c>
      <c r="G42" s="186" t="s">
        <v>542</v>
      </c>
      <c r="H42" s="186" t="s">
        <v>542</v>
      </c>
      <c r="I42" s="177"/>
      <c r="J42" s="177"/>
      <c r="K42" s="177"/>
      <c r="L42" s="177"/>
    </row>
    <row r="43" spans="1:12" x14ac:dyDescent="0.25">
      <c r="A43" s="90" t="s">
        <v>207</v>
      </c>
      <c r="B43" s="89" t="s">
        <v>205</v>
      </c>
      <c r="C43" s="283">
        <v>45292</v>
      </c>
      <c r="D43" s="284">
        <v>47088</v>
      </c>
      <c r="E43" s="312">
        <v>45597</v>
      </c>
      <c r="F43" s="177"/>
      <c r="G43" s="283">
        <v>45292</v>
      </c>
      <c r="H43" s="284">
        <v>47088</v>
      </c>
      <c r="I43" s="313">
        <v>10</v>
      </c>
      <c r="J43" s="313">
        <v>10</v>
      </c>
      <c r="K43" s="177"/>
      <c r="L43" s="177"/>
    </row>
    <row r="44" spans="1:12" x14ac:dyDescent="0.25">
      <c r="A44" s="90" t="s">
        <v>206</v>
      </c>
      <c r="B44" s="89" t="s">
        <v>203</v>
      </c>
      <c r="C44" s="186" t="s">
        <v>542</v>
      </c>
      <c r="D44" s="186" t="s">
        <v>542</v>
      </c>
      <c r="E44" s="312">
        <v>45504</v>
      </c>
      <c r="F44" s="312">
        <v>45656</v>
      </c>
      <c r="G44" s="186" t="s">
        <v>542</v>
      </c>
      <c r="H44" s="186" t="s">
        <v>542</v>
      </c>
      <c r="I44" s="313">
        <v>10</v>
      </c>
      <c r="J44" s="322">
        <v>10</v>
      </c>
      <c r="K44" s="177"/>
      <c r="L44" s="177"/>
    </row>
    <row r="45" spans="1:12" ht="63" x14ac:dyDescent="0.25">
      <c r="A45" s="90" t="s">
        <v>204</v>
      </c>
      <c r="B45" s="89" t="s">
        <v>456</v>
      </c>
      <c r="C45" s="186" t="s">
        <v>542</v>
      </c>
      <c r="D45" s="186" t="s">
        <v>542</v>
      </c>
      <c r="E45" s="186" t="s">
        <v>542</v>
      </c>
      <c r="F45" s="186" t="s">
        <v>542</v>
      </c>
      <c r="G45" s="186" t="s">
        <v>542</v>
      </c>
      <c r="H45" s="186" t="s">
        <v>542</v>
      </c>
      <c r="I45" s="177"/>
      <c r="J45" s="177"/>
      <c r="K45" s="177"/>
      <c r="L45" s="177"/>
    </row>
    <row r="46" spans="1:12" ht="110.25" x14ac:dyDescent="0.25">
      <c r="A46" s="90" t="s">
        <v>202</v>
      </c>
      <c r="B46" s="89" t="s">
        <v>454</v>
      </c>
      <c r="C46" s="186" t="s">
        <v>542</v>
      </c>
      <c r="D46" s="186" t="s">
        <v>542</v>
      </c>
      <c r="E46" s="186" t="s">
        <v>542</v>
      </c>
      <c r="F46" s="186" t="s">
        <v>542</v>
      </c>
      <c r="G46" s="186" t="s">
        <v>542</v>
      </c>
      <c r="H46" s="186" t="s">
        <v>542</v>
      </c>
      <c r="I46" s="177"/>
      <c r="J46" s="177"/>
      <c r="K46" s="177"/>
      <c r="L46" s="177"/>
    </row>
    <row r="47" spans="1:12" x14ac:dyDescent="0.25">
      <c r="A47" s="90" t="s">
        <v>200</v>
      </c>
      <c r="B47" s="89" t="s">
        <v>201</v>
      </c>
      <c r="C47" s="186" t="s">
        <v>542</v>
      </c>
      <c r="D47" s="186" t="s">
        <v>542</v>
      </c>
      <c r="E47" s="186" t="s">
        <v>542</v>
      </c>
      <c r="F47" s="186" t="s">
        <v>542</v>
      </c>
      <c r="G47" s="186" t="s">
        <v>542</v>
      </c>
      <c r="H47" s="186" t="s">
        <v>542</v>
      </c>
      <c r="I47" s="177"/>
      <c r="J47" s="177"/>
      <c r="K47" s="177"/>
      <c r="L47" s="177"/>
    </row>
    <row r="48" spans="1:12" x14ac:dyDescent="0.25">
      <c r="A48" s="90" t="s">
        <v>466</v>
      </c>
      <c r="B48" s="91" t="s">
        <v>199</v>
      </c>
      <c r="C48" s="187"/>
      <c r="D48" s="188"/>
      <c r="E48" s="188"/>
      <c r="F48" s="188"/>
      <c r="G48" s="187"/>
      <c r="H48" s="188"/>
      <c r="I48" s="177"/>
      <c r="J48" s="177"/>
      <c r="K48" s="177"/>
      <c r="L48" s="177"/>
    </row>
    <row r="49" spans="1:12" x14ac:dyDescent="0.25">
      <c r="A49" s="90">
        <v>4</v>
      </c>
      <c r="B49" s="89" t="s">
        <v>197</v>
      </c>
      <c r="C49" s="186" t="s">
        <v>542</v>
      </c>
      <c r="D49" s="186" t="s">
        <v>542</v>
      </c>
      <c r="E49" s="186" t="s">
        <v>542</v>
      </c>
      <c r="F49" s="186" t="s">
        <v>542</v>
      </c>
      <c r="G49" s="186" t="s">
        <v>542</v>
      </c>
      <c r="H49" s="186" t="s">
        <v>542</v>
      </c>
      <c r="I49" s="177"/>
      <c r="J49" s="177"/>
      <c r="K49" s="177"/>
      <c r="L49" s="177"/>
    </row>
    <row r="50" spans="1:12" ht="63" x14ac:dyDescent="0.25">
      <c r="A50" s="90" t="s">
        <v>198</v>
      </c>
      <c r="B50" s="89" t="s">
        <v>455</v>
      </c>
      <c r="C50" s="283">
        <v>45292</v>
      </c>
      <c r="D50" s="284">
        <v>47088</v>
      </c>
      <c r="E50" s="284">
        <v>45657</v>
      </c>
      <c r="F50" s="177"/>
      <c r="G50" s="283">
        <v>45292</v>
      </c>
      <c r="H50" s="284">
        <v>47088</v>
      </c>
      <c r="I50" s="322">
        <v>10</v>
      </c>
      <c r="J50" s="322">
        <v>10</v>
      </c>
      <c r="K50" s="177"/>
      <c r="L50" s="177"/>
    </row>
    <row r="51" spans="1:12" ht="47.25" x14ac:dyDescent="0.25">
      <c r="A51" s="90" t="s">
        <v>196</v>
      </c>
      <c r="B51" s="89" t="s">
        <v>457</v>
      </c>
      <c r="C51" s="186" t="s">
        <v>542</v>
      </c>
      <c r="D51" s="186" t="s">
        <v>542</v>
      </c>
      <c r="E51" s="186" t="s">
        <v>542</v>
      </c>
      <c r="F51" s="186" t="s">
        <v>542</v>
      </c>
      <c r="G51" s="186" t="s">
        <v>542</v>
      </c>
      <c r="H51" s="186" t="s">
        <v>542</v>
      </c>
      <c r="I51" s="177"/>
      <c r="J51" s="177"/>
      <c r="K51" s="177"/>
      <c r="L51" s="177"/>
    </row>
    <row r="52" spans="1:12" ht="47.25" x14ac:dyDescent="0.25">
      <c r="A52" s="90" t="s">
        <v>194</v>
      </c>
      <c r="B52" s="89" t="s">
        <v>195</v>
      </c>
      <c r="C52" s="186" t="s">
        <v>542</v>
      </c>
      <c r="D52" s="186" t="s">
        <v>542</v>
      </c>
      <c r="E52" s="186" t="s">
        <v>542</v>
      </c>
      <c r="F52" s="186" t="s">
        <v>542</v>
      </c>
      <c r="G52" s="186" t="s">
        <v>542</v>
      </c>
      <c r="H52" s="186" t="s">
        <v>542</v>
      </c>
      <c r="I52" s="177"/>
      <c r="J52" s="177"/>
      <c r="K52" s="177"/>
      <c r="L52" s="177"/>
    </row>
    <row r="53" spans="1:12" ht="31.5" x14ac:dyDescent="0.25">
      <c r="A53" s="90" t="s">
        <v>192</v>
      </c>
      <c r="B53" s="154" t="s">
        <v>458</v>
      </c>
      <c r="C53" s="283">
        <v>45292</v>
      </c>
      <c r="D53" s="284">
        <v>47088</v>
      </c>
      <c r="E53" s="284">
        <v>45657</v>
      </c>
      <c r="F53" s="177"/>
      <c r="G53" s="283">
        <v>45292</v>
      </c>
      <c r="H53" s="284">
        <v>47088</v>
      </c>
      <c r="I53" s="322">
        <v>10</v>
      </c>
      <c r="J53" s="322">
        <v>10</v>
      </c>
      <c r="K53" s="177"/>
      <c r="L53" s="177"/>
    </row>
    <row r="54" spans="1:12" ht="31.5" x14ac:dyDescent="0.25">
      <c r="A54" s="90" t="s">
        <v>459</v>
      </c>
      <c r="B54" s="89" t="s">
        <v>193</v>
      </c>
      <c r="C54" s="186" t="s">
        <v>542</v>
      </c>
      <c r="D54" s="186" t="s">
        <v>542</v>
      </c>
      <c r="E54" s="186" t="s">
        <v>542</v>
      </c>
      <c r="F54" s="186" t="s">
        <v>542</v>
      </c>
      <c r="G54" s="186" t="s">
        <v>542</v>
      </c>
      <c r="H54" s="186" t="s">
        <v>542</v>
      </c>
      <c r="I54" s="177"/>
      <c r="J54" s="177"/>
      <c r="K54" s="177"/>
      <c r="L54" s="1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conditionalFormatting sqref="G31:H31">
    <cfRule type="timePeriod" dxfId="84" priority="40" timePeriod="lastWeek">
      <formula>AND(TODAY()-ROUNDDOWN(G31,0)&gt;=(WEEKDAY(TODAY())),TODAY()-ROUNDDOWN(G31,0)&lt;(WEEKDAY(TODAY())+7))</formula>
    </cfRule>
  </conditionalFormatting>
  <conditionalFormatting sqref="G31:H36">
    <cfRule type="timePeriod" dxfId="83" priority="39" timePeriod="lastWeek">
      <formula>AND(TODAY()-ROUNDDOWN(G31,0)&gt;=(WEEKDAY(TODAY())),TODAY()-ROUNDDOWN(G31,0)&lt;(WEEKDAY(TODAY())+7))</formula>
    </cfRule>
  </conditionalFormatting>
  <conditionalFormatting sqref="G35:H35">
    <cfRule type="timePeriod" dxfId="82" priority="38" timePeriod="lastWeek">
      <formula>AND(TODAY()-ROUNDDOWN(G35,0)&gt;=(WEEKDAY(TODAY())),TODAY()-ROUNDDOWN(G35,0)&lt;(WEEKDAY(TODAY())+7))</formula>
    </cfRule>
  </conditionalFormatting>
  <conditionalFormatting sqref="G35:H35">
    <cfRule type="timePeriod" dxfId="81" priority="37" timePeriod="lastWeek">
      <formula>AND(TODAY()-ROUNDDOWN(G35,0)&gt;=(WEEKDAY(TODAY())),TODAY()-ROUNDDOWN(G35,0)&lt;(WEEKDAY(TODAY())+7))</formula>
    </cfRule>
  </conditionalFormatting>
  <conditionalFormatting sqref="G32:H32">
    <cfRule type="timePeriod" dxfId="80" priority="36" timePeriod="lastWeek">
      <formula>AND(TODAY()-ROUNDDOWN(G32,0)&gt;=(WEEKDAY(TODAY())),TODAY()-ROUNDDOWN(G32,0)&lt;(WEEKDAY(TODAY())+7))</formula>
    </cfRule>
  </conditionalFormatting>
  <conditionalFormatting sqref="G39:H39">
    <cfRule type="timePeriod" dxfId="79" priority="35" timePeriod="lastWeek">
      <formula>AND(TODAY()-ROUNDDOWN(G39,0)&gt;=(WEEKDAY(TODAY())),TODAY()-ROUNDDOWN(G39,0)&lt;(WEEKDAY(TODAY())+7))</formula>
    </cfRule>
  </conditionalFormatting>
  <conditionalFormatting sqref="G42:H42">
    <cfRule type="timePeriod" dxfId="78" priority="34" timePeriod="lastWeek">
      <formula>AND(TODAY()-ROUNDDOWN(G42,0)&gt;=(WEEKDAY(TODAY())),TODAY()-ROUNDDOWN(G42,0)&lt;(WEEKDAY(TODAY())+7))</formula>
    </cfRule>
  </conditionalFormatting>
  <conditionalFormatting sqref="G44:H47">
    <cfRule type="timePeriod" dxfId="77" priority="33" timePeriod="lastWeek">
      <formula>AND(TODAY()-ROUNDDOWN(G44,0)&gt;=(WEEKDAY(TODAY())),TODAY()-ROUNDDOWN(G44,0)&lt;(WEEKDAY(TODAY())+7))</formula>
    </cfRule>
  </conditionalFormatting>
  <conditionalFormatting sqref="G49:H49">
    <cfRule type="timePeriod" dxfId="76" priority="32" timePeriod="lastWeek">
      <formula>AND(TODAY()-ROUNDDOWN(G49,0)&gt;=(WEEKDAY(TODAY())),TODAY()-ROUNDDOWN(G49,0)&lt;(WEEKDAY(TODAY())+7))</formula>
    </cfRule>
  </conditionalFormatting>
  <conditionalFormatting sqref="G54:H54">
    <cfRule type="timePeriod" dxfId="75" priority="31" timePeriod="lastWeek">
      <formula>AND(TODAY()-ROUNDDOWN(G54,0)&gt;=(WEEKDAY(TODAY())),TODAY()-ROUNDDOWN(G54,0)&lt;(WEEKDAY(TODAY())+7))</formula>
    </cfRule>
  </conditionalFormatting>
  <conditionalFormatting sqref="G51:H52">
    <cfRule type="timePeriod" dxfId="74" priority="30" timePeriod="lastWeek">
      <formula>AND(TODAY()-ROUNDDOWN(G51,0)&gt;=(WEEKDAY(TODAY())),TODAY()-ROUNDDOWN(G51,0)&lt;(WEEKDAY(TODAY())+7))</formula>
    </cfRule>
  </conditionalFormatting>
  <conditionalFormatting sqref="G37:H37">
    <cfRule type="timePeriod" dxfId="73" priority="29" timePeriod="lastWeek">
      <formula>AND(TODAY()-ROUNDDOWN(G37,0)&gt;=(WEEKDAY(TODAY())),TODAY()-ROUNDDOWN(G37,0)&lt;(WEEKDAY(TODAY())+7))</formula>
    </cfRule>
  </conditionalFormatting>
  <conditionalFormatting sqref="G37:H37">
    <cfRule type="timePeriod" dxfId="72" priority="28" timePeriod="lastWeek">
      <formula>AND(TODAY()-ROUNDDOWN(G37,0)&gt;=(WEEKDAY(TODAY())),TODAY()-ROUNDDOWN(G37,0)&lt;(WEEKDAY(TODAY())+7))</formula>
    </cfRule>
  </conditionalFormatting>
  <conditionalFormatting sqref="C31:D31">
    <cfRule type="timePeriod" dxfId="71" priority="27" timePeriod="lastWeek">
      <formula>AND(TODAY()-ROUNDDOWN(C31,0)&gt;=(WEEKDAY(TODAY())),TODAY()-ROUNDDOWN(C31,0)&lt;(WEEKDAY(TODAY())+7))</formula>
    </cfRule>
  </conditionalFormatting>
  <conditionalFormatting sqref="C31:D36">
    <cfRule type="timePeriod" dxfId="70" priority="26" timePeriod="lastWeek">
      <formula>AND(TODAY()-ROUNDDOWN(C31,0)&gt;=(WEEKDAY(TODAY())),TODAY()-ROUNDDOWN(C31,0)&lt;(WEEKDAY(TODAY())+7))</formula>
    </cfRule>
  </conditionalFormatting>
  <conditionalFormatting sqref="C35:D35">
    <cfRule type="timePeriod" dxfId="69" priority="25" timePeriod="lastWeek">
      <formula>AND(TODAY()-ROUNDDOWN(C35,0)&gt;=(WEEKDAY(TODAY())),TODAY()-ROUNDDOWN(C35,0)&lt;(WEEKDAY(TODAY())+7))</formula>
    </cfRule>
  </conditionalFormatting>
  <conditionalFormatting sqref="C35:D35">
    <cfRule type="timePeriod" dxfId="68" priority="24" timePeriod="lastWeek">
      <formula>AND(TODAY()-ROUNDDOWN(C35,0)&gt;=(WEEKDAY(TODAY())),TODAY()-ROUNDDOWN(C35,0)&lt;(WEEKDAY(TODAY())+7))</formula>
    </cfRule>
  </conditionalFormatting>
  <conditionalFormatting sqref="C32:D32">
    <cfRule type="timePeriod" dxfId="67" priority="23" timePeriod="lastWeek">
      <formula>AND(TODAY()-ROUNDDOWN(C32,0)&gt;=(WEEKDAY(TODAY())),TODAY()-ROUNDDOWN(C32,0)&lt;(WEEKDAY(TODAY())+7))</formula>
    </cfRule>
  </conditionalFormatting>
  <conditionalFormatting sqref="C39:D39">
    <cfRule type="timePeriod" dxfId="66" priority="22" timePeriod="lastWeek">
      <formula>AND(TODAY()-ROUNDDOWN(C39,0)&gt;=(WEEKDAY(TODAY())),TODAY()-ROUNDDOWN(C39,0)&lt;(WEEKDAY(TODAY())+7))</formula>
    </cfRule>
  </conditionalFormatting>
  <conditionalFormatting sqref="C42:D42">
    <cfRule type="timePeriod" dxfId="65" priority="21" timePeriod="lastWeek">
      <formula>AND(TODAY()-ROUNDDOWN(C42,0)&gt;=(WEEKDAY(TODAY())),TODAY()-ROUNDDOWN(C42,0)&lt;(WEEKDAY(TODAY())+7))</formula>
    </cfRule>
  </conditionalFormatting>
  <conditionalFormatting sqref="C44:D47">
    <cfRule type="timePeriod" dxfId="64" priority="20" timePeriod="lastWeek">
      <formula>AND(TODAY()-ROUNDDOWN(C44,0)&gt;=(WEEKDAY(TODAY())),TODAY()-ROUNDDOWN(C44,0)&lt;(WEEKDAY(TODAY())+7))</formula>
    </cfRule>
  </conditionalFormatting>
  <conditionalFormatting sqref="C49:D49">
    <cfRule type="timePeriod" dxfId="63" priority="19" timePeriod="lastWeek">
      <formula>AND(TODAY()-ROUNDDOWN(C49,0)&gt;=(WEEKDAY(TODAY())),TODAY()-ROUNDDOWN(C49,0)&lt;(WEEKDAY(TODAY())+7))</formula>
    </cfRule>
  </conditionalFormatting>
  <conditionalFormatting sqref="C54:D54">
    <cfRule type="timePeriod" dxfId="62" priority="18" timePeriod="lastWeek">
      <formula>AND(TODAY()-ROUNDDOWN(C54,0)&gt;=(WEEKDAY(TODAY())),TODAY()-ROUNDDOWN(C54,0)&lt;(WEEKDAY(TODAY())+7))</formula>
    </cfRule>
  </conditionalFormatting>
  <conditionalFormatting sqref="C51:D52">
    <cfRule type="timePeriod" dxfId="61" priority="17" timePeriod="lastWeek">
      <formula>AND(TODAY()-ROUNDDOWN(C51,0)&gt;=(WEEKDAY(TODAY())),TODAY()-ROUNDDOWN(C51,0)&lt;(WEEKDAY(TODAY())+7))</formula>
    </cfRule>
  </conditionalFormatting>
  <conditionalFormatting sqref="C37:D37">
    <cfRule type="timePeriod" dxfId="60" priority="16" timePeriod="lastWeek">
      <formula>AND(TODAY()-ROUNDDOWN(C37,0)&gt;=(WEEKDAY(TODAY())),TODAY()-ROUNDDOWN(C37,0)&lt;(WEEKDAY(TODAY())+7))</formula>
    </cfRule>
  </conditionalFormatting>
  <conditionalFormatting sqref="C37:D37">
    <cfRule type="timePeriod" dxfId="59" priority="15" timePeriod="lastWeek">
      <formula>AND(TODAY()-ROUNDDOWN(C37,0)&gt;=(WEEKDAY(TODAY())),TODAY()-ROUNDDOWN(C37,0)&lt;(WEEKDAY(TODAY())+7))</formula>
    </cfRule>
  </conditionalFormatting>
  <conditionalFormatting sqref="E31:F31">
    <cfRule type="timePeriod" dxfId="58" priority="14" timePeriod="lastWeek">
      <formula>AND(TODAY()-ROUNDDOWN(E31,0)&gt;=(WEEKDAY(TODAY())),TODAY()-ROUNDDOWN(E31,0)&lt;(WEEKDAY(TODAY())+7))</formula>
    </cfRule>
  </conditionalFormatting>
  <conditionalFormatting sqref="E31:F36">
    <cfRule type="timePeriod" dxfId="57" priority="13" timePeriod="lastWeek">
      <formula>AND(TODAY()-ROUNDDOWN(E31,0)&gt;=(WEEKDAY(TODAY())),TODAY()-ROUNDDOWN(E31,0)&lt;(WEEKDAY(TODAY())+7))</formula>
    </cfRule>
  </conditionalFormatting>
  <conditionalFormatting sqref="E35:F35">
    <cfRule type="timePeriod" dxfId="56" priority="12" timePeriod="lastWeek">
      <formula>AND(TODAY()-ROUNDDOWN(E35,0)&gt;=(WEEKDAY(TODAY())),TODAY()-ROUNDDOWN(E35,0)&lt;(WEEKDAY(TODAY())+7))</formula>
    </cfRule>
  </conditionalFormatting>
  <conditionalFormatting sqref="E35:F35">
    <cfRule type="timePeriod" dxfId="55" priority="11" timePeriod="lastWeek">
      <formula>AND(TODAY()-ROUNDDOWN(E35,0)&gt;=(WEEKDAY(TODAY())),TODAY()-ROUNDDOWN(E35,0)&lt;(WEEKDAY(TODAY())+7))</formula>
    </cfRule>
  </conditionalFormatting>
  <conditionalFormatting sqref="E32:F32">
    <cfRule type="timePeriod" dxfId="54" priority="10" timePeriod="lastWeek">
      <formula>AND(TODAY()-ROUNDDOWN(E32,0)&gt;=(WEEKDAY(TODAY())),TODAY()-ROUNDDOWN(E32,0)&lt;(WEEKDAY(TODAY())+7))</formula>
    </cfRule>
  </conditionalFormatting>
  <conditionalFormatting sqref="E37:F37">
    <cfRule type="timePeriod" dxfId="53" priority="8" timePeriod="lastWeek">
      <formula>AND(TODAY()-ROUNDDOWN(E37,0)&gt;=(WEEKDAY(TODAY())),TODAY()-ROUNDDOWN(E37,0)&lt;(WEEKDAY(TODAY())+7))</formula>
    </cfRule>
  </conditionalFormatting>
  <conditionalFormatting sqref="E37:F37">
    <cfRule type="timePeriod" dxfId="52" priority="7" timePeriod="lastWeek">
      <formula>AND(TODAY()-ROUNDDOWN(E37,0)&gt;=(WEEKDAY(TODAY())),TODAY()-ROUNDDOWN(E37,0)&lt;(WEEKDAY(TODAY())+7))</formula>
    </cfRule>
  </conditionalFormatting>
  <conditionalFormatting sqref="E39:F39">
    <cfRule type="timePeriod" dxfId="51" priority="6" timePeriod="lastWeek">
      <formula>AND(TODAY()-ROUNDDOWN(E39,0)&gt;=(WEEKDAY(TODAY())),TODAY()-ROUNDDOWN(E39,0)&lt;(WEEKDAY(TODAY())+7))</formula>
    </cfRule>
  </conditionalFormatting>
  <conditionalFormatting sqref="E42:F42">
    <cfRule type="timePeriod" dxfId="50" priority="5" timePeriod="lastWeek">
      <formula>AND(TODAY()-ROUNDDOWN(E42,0)&gt;=(WEEKDAY(TODAY())),TODAY()-ROUNDDOWN(E42,0)&lt;(WEEKDAY(TODAY())+7))</formula>
    </cfRule>
  </conditionalFormatting>
  <conditionalFormatting sqref="E45:F47">
    <cfRule type="timePeriod" dxfId="49" priority="4" timePeriod="lastWeek">
      <formula>AND(TODAY()-ROUNDDOWN(E45,0)&gt;=(WEEKDAY(TODAY())),TODAY()-ROUNDDOWN(E45,0)&lt;(WEEKDAY(TODAY())+7))</formula>
    </cfRule>
  </conditionalFormatting>
  <conditionalFormatting sqref="E49:F49">
    <cfRule type="timePeriod" dxfId="48" priority="3" timePeriod="lastWeek">
      <formula>AND(TODAY()-ROUNDDOWN(E49,0)&gt;=(WEEKDAY(TODAY())),TODAY()-ROUNDDOWN(E49,0)&lt;(WEEKDAY(TODAY())+7))</formula>
    </cfRule>
  </conditionalFormatting>
  <conditionalFormatting sqref="E51:F52">
    <cfRule type="timePeriod" dxfId="47" priority="2" timePeriod="lastWeek">
      <formula>AND(TODAY()-ROUNDDOWN(E51,0)&gt;=(WEEKDAY(TODAY())),TODAY()-ROUNDDOWN(E51,0)&lt;(WEEKDAY(TODAY())+7))</formula>
    </cfRule>
  </conditionalFormatting>
  <conditionalFormatting sqref="E54:F54">
    <cfRule type="timePeriod" dxfId="46" priority="1" timePeriod="lastWeek">
      <formula>AND(TODAY()-ROUNDDOWN(E54,0)&gt;=(WEEKDAY(TODAY())),TODAY()-ROUNDDOWN(E54,0)&lt;(WEEKDAY(TODAY())+7))</formula>
    </cfRule>
  </conditionalFormatting>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2025-04-28T09:12:19Z</dcterms:modified>
</cp:coreProperties>
</file>